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1. PUNYA VINA\5. VINA 2024\KULIAH BERKAS PASKA SIDANG\"/>
    </mc:Choice>
  </mc:AlternateContent>
  <xr:revisionPtr revIDLastSave="0" documentId="13_ncr:1_{DD5280D7-F068-4B84-8733-44CACF62044F}" xr6:coauthVersionLast="45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Barang" sheetId="8" r:id="rId2"/>
    <sheet name="Stok Awal" sheetId="7" r:id="rId3"/>
    <sheet name="In" sheetId="2" r:id="rId4"/>
    <sheet name="Out" sheetId="9" r:id="rId5"/>
    <sheet name="Stok Barang" sheetId="4" r:id="rId6"/>
    <sheet name="Sampling Stok" sheetId="11" state="hidden" r:id="rId7"/>
  </sheets>
  <definedNames>
    <definedName name="kode_barang" comment="kode_barang">Barang!$B$6:$B$20</definedName>
    <definedName name="kode_customer">Data!$C$24:$C$39</definedName>
    <definedName name="kode_gudang">Data!$C$7:$C$11</definedName>
    <definedName name="kode_vendor">Data!$C$16:$C$20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9" l="1"/>
  <c r="G8" i="9"/>
  <c r="G9" i="9"/>
  <c r="G10" i="9"/>
  <c r="G11" i="9"/>
  <c r="G12" i="9"/>
  <c r="G13" i="9"/>
  <c r="G14" i="9"/>
  <c r="G15" i="9"/>
  <c r="G16" i="9"/>
  <c r="G17" i="9"/>
  <c r="G18" i="9"/>
  <c r="G19" i="9"/>
  <c r="G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6" i="9"/>
  <c r="D16" i="7"/>
  <c r="F16" i="7"/>
  <c r="D17" i="7"/>
  <c r="F17" i="7"/>
  <c r="D18" i="7"/>
  <c r="F18" i="7"/>
  <c r="D19" i="7"/>
  <c r="F19" i="7"/>
  <c r="F8" i="7"/>
  <c r="F7" i="7"/>
  <c r="F6" i="7"/>
  <c r="E20" i="7"/>
  <c r="D26" i="4"/>
  <c r="E26" i="4"/>
  <c r="F26" i="4"/>
  <c r="G26" i="4"/>
  <c r="D15" i="7"/>
  <c r="F15" i="7"/>
  <c r="E24" i="4"/>
  <c r="E25" i="4"/>
  <c r="J20" i="2"/>
  <c r="E22" i="4"/>
  <c r="G23" i="4"/>
  <c r="G24" i="4"/>
  <c r="G25" i="4"/>
  <c r="F23" i="4"/>
  <c r="F24" i="4"/>
  <c r="F25" i="4"/>
  <c r="E23" i="4"/>
  <c r="D23" i="4"/>
  <c r="D24" i="4"/>
  <c r="D25" i="4"/>
  <c r="G13" i="11"/>
  <c r="K19" i="2"/>
  <c r="K18" i="2"/>
  <c r="K17" i="2"/>
  <c r="K16" i="2"/>
  <c r="K15" i="2"/>
  <c r="K14" i="2"/>
  <c r="K13" i="2"/>
  <c r="K12" i="2"/>
  <c r="K11" i="2"/>
  <c r="K10" i="2"/>
  <c r="K9" i="2"/>
  <c r="K8" i="2"/>
  <c r="G17" i="2"/>
  <c r="G18" i="2"/>
  <c r="E17" i="2"/>
  <c r="E18" i="2"/>
  <c r="I8" i="2"/>
  <c r="I9" i="2"/>
  <c r="I10" i="2"/>
  <c r="I11" i="2"/>
  <c r="I12" i="2"/>
  <c r="I13" i="2"/>
  <c r="I14" i="2"/>
  <c r="I15" i="2"/>
  <c r="I16" i="2"/>
  <c r="I17" i="2"/>
  <c r="I18" i="2"/>
  <c r="H26" i="4" l="1"/>
  <c r="I26" i="4" s="1"/>
  <c r="H25" i="4"/>
  <c r="I25" i="4" s="1"/>
  <c r="H23" i="4"/>
  <c r="I23" i="4" s="1"/>
  <c r="H24" i="4"/>
  <c r="I24" i="4" s="1"/>
  <c r="G18" i="11"/>
  <c r="F18" i="11"/>
  <c r="E18" i="11"/>
  <c r="D18" i="11"/>
  <c r="G17" i="11"/>
  <c r="F17" i="11"/>
  <c r="E17" i="11"/>
  <c r="D17" i="11"/>
  <c r="G16" i="11"/>
  <c r="F16" i="11"/>
  <c r="E16" i="11"/>
  <c r="D16" i="11"/>
  <c r="G15" i="11"/>
  <c r="F15" i="11"/>
  <c r="E15" i="11"/>
  <c r="D15" i="11"/>
  <c r="G14" i="11"/>
  <c r="F14" i="11"/>
  <c r="E14" i="11"/>
  <c r="D14" i="11"/>
  <c r="F13" i="11"/>
  <c r="E13" i="11"/>
  <c r="D13" i="11"/>
  <c r="G22" i="4"/>
  <c r="F22" i="4"/>
  <c r="D22" i="4"/>
  <c r="G21" i="4"/>
  <c r="F21" i="4"/>
  <c r="E21" i="4"/>
  <c r="D21" i="4"/>
  <c r="G20" i="4"/>
  <c r="F20" i="4"/>
  <c r="E20" i="4"/>
  <c r="D20" i="4"/>
  <c r="G19" i="4"/>
  <c r="F19" i="4"/>
  <c r="E19" i="4"/>
  <c r="D19" i="4"/>
  <c r="G18" i="4"/>
  <c r="F18" i="4"/>
  <c r="E18" i="4"/>
  <c r="D18" i="4"/>
  <c r="G17" i="4"/>
  <c r="F17" i="4"/>
  <c r="E17" i="4"/>
  <c r="D17" i="4"/>
  <c r="G16" i="4"/>
  <c r="F16" i="4"/>
  <c r="E16" i="4"/>
  <c r="D16" i="4"/>
  <c r="G15" i="4"/>
  <c r="F15" i="4"/>
  <c r="E15" i="4"/>
  <c r="D15" i="4"/>
  <c r="G14" i="4"/>
  <c r="F14" i="4"/>
  <c r="E14" i="4"/>
  <c r="D14" i="4"/>
  <c r="G13" i="4"/>
  <c r="F13" i="4"/>
  <c r="E13" i="4"/>
  <c r="D13" i="4"/>
  <c r="J20" i="9"/>
  <c r="K19" i="9"/>
  <c r="I19" i="9"/>
  <c r="E19" i="9"/>
  <c r="K18" i="9"/>
  <c r="I18" i="9"/>
  <c r="E18" i="9"/>
  <c r="K17" i="9"/>
  <c r="I17" i="9"/>
  <c r="E17" i="9"/>
  <c r="K16" i="9"/>
  <c r="I16" i="9"/>
  <c r="E16" i="9"/>
  <c r="K15" i="9"/>
  <c r="I15" i="9"/>
  <c r="E15" i="9"/>
  <c r="K14" i="9"/>
  <c r="I14" i="9"/>
  <c r="E14" i="9"/>
  <c r="K13" i="9"/>
  <c r="I13" i="9"/>
  <c r="E13" i="9"/>
  <c r="K12" i="9"/>
  <c r="I12" i="9"/>
  <c r="E12" i="9"/>
  <c r="K11" i="9"/>
  <c r="I11" i="9"/>
  <c r="E11" i="9"/>
  <c r="K10" i="9"/>
  <c r="I10" i="9"/>
  <c r="E10" i="9"/>
  <c r="K9" i="9"/>
  <c r="I9" i="9"/>
  <c r="E9" i="9"/>
  <c r="K8" i="9"/>
  <c r="I8" i="9"/>
  <c r="E8" i="9"/>
  <c r="K7" i="9"/>
  <c r="I7" i="9"/>
  <c r="E7" i="9"/>
  <c r="K6" i="9"/>
  <c r="I6" i="9"/>
  <c r="E6" i="9"/>
  <c r="I19" i="2"/>
  <c r="G19" i="2"/>
  <c r="E19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K7" i="2"/>
  <c r="I7" i="2"/>
  <c r="G7" i="2"/>
  <c r="E7" i="2"/>
  <c r="K6" i="2"/>
  <c r="I6" i="2"/>
  <c r="G6" i="2"/>
  <c r="E6" i="2"/>
  <c r="F14" i="7"/>
  <c r="D14" i="7"/>
  <c r="F13" i="7"/>
  <c r="D13" i="7"/>
  <c r="F12" i="7"/>
  <c r="D12" i="7"/>
  <c r="F11" i="7"/>
  <c r="D11" i="7"/>
  <c r="F10" i="7"/>
  <c r="D10" i="7"/>
  <c r="F9" i="7"/>
  <c r="D9" i="7"/>
  <c r="D8" i="7"/>
  <c r="D7" i="7"/>
  <c r="D6" i="7"/>
  <c r="H22" i="4" l="1"/>
  <c r="I22" i="4" s="1"/>
  <c r="E27" i="4"/>
  <c r="G19" i="11"/>
  <c r="G27" i="4"/>
  <c r="H13" i="4"/>
  <c r="I13" i="4" s="1"/>
  <c r="H14" i="4"/>
  <c r="I14" i="4" s="1"/>
  <c r="H15" i="4"/>
  <c r="I15" i="4" s="1"/>
  <c r="H16" i="4"/>
  <c r="I16" i="4" s="1"/>
  <c r="H17" i="4"/>
  <c r="I17" i="4" s="1"/>
  <c r="H18" i="4"/>
  <c r="I18" i="4" s="1"/>
  <c r="H19" i="4"/>
  <c r="I19" i="4" s="1"/>
  <c r="H20" i="4"/>
  <c r="I20" i="4" s="1"/>
  <c r="H21" i="4"/>
  <c r="I21" i="4" s="1"/>
  <c r="H13" i="11"/>
  <c r="I13" i="11" s="1"/>
  <c r="H14" i="11"/>
  <c r="I14" i="11" s="1"/>
  <c r="H15" i="11"/>
  <c r="I15" i="11" s="1"/>
  <c r="H16" i="11"/>
  <c r="I16" i="11" s="1"/>
  <c r="H17" i="11"/>
  <c r="I17" i="11" s="1"/>
  <c r="F27" i="4"/>
  <c r="F19" i="11"/>
  <c r="H18" i="11"/>
  <c r="I18" i="11" s="1"/>
  <c r="E19" i="11"/>
  <c r="H27" i="4" l="1"/>
  <c r="H19" i="11"/>
</calcChain>
</file>

<file path=xl/sharedStrings.xml><?xml version="1.0" encoding="utf-8"?>
<sst xmlns="http://schemas.openxmlformats.org/spreadsheetml/2006/main" count="376" uniqueCount="184">
  <si>
    <t xml:space="preserve">LOGISTIK POLRESTA BARELANG </t>
  </si>
  <si>
    <t xml:space="preserve">1. </t>
  </si>
  <si>
    <t>DATA GUDANG</t>
  </si>
  <si>
    <t>NO</t>
  </si>
  <si>
    <t>KODE</t>
  </si>
  <si>
    <t>NAMA GUDANG</t>
  </si>
  <si>
    <t>ALAMAT / LOKASI</t>
  </si>
  <si>
    <t>PIC</t>
  </si>
  <si>
    <t>KETERANGAN</t>
  </si>
  <si>
    <t>GD-01-01</t>
  </si>
  <si>
    <t>GUDANG KAPOR</t>
  </si>
  <si>
    <t xml:space="preserve">Gudang utama </t>
  </si>
  <si>
    <t>pak hengky</t>
  </si>
  <si>
    <t xml:space="preserve">pemegang kunci </t>
  </si>
  <si>
    <t xml:space="preserve">GUDANG 1 </t>
  </si>
  <si>
    <t xml:space="preserve">Gudang belakang </t>
  </si>
  <si>
    <t xml:space="preserve">pak Arif </t>
  </si>
  <si>
    <t>GD-02-02</t>
  </si>
  <si>
    <t>GUDANG 2</t>
  </si>
  <si>
    <t xml:space="preserve">Gudang tengah </t>
  </si>
  <si>
    <t xml:space="preserve">Pak indra </t>
  </si>
  <si>
    <t>Gudang faskon</t>
  </si>
  <si>
    <t xml:space="preserve">Pak Wolter </t>
  </si>
  <si>
    <t xml:space="preserve">2. </t>
  </si>
  <si>
    <t>DATA VENDOR</t>
  </si>
  <si>
    <t xml:space="preserve">NAMA </t>
  </si>
  <si>
    <t>ALAMAT</t>
  </si>
  <si>
    <t>TELEPON</t>
  </si>
  <si>
    <t>V-001</t>
  </si>
  <si>
    <t xml:space="preserve">ROLOG POLDA KEPRI </t>
  </si>
  <si>
    <t>V-002</t>
  </si>
  <si>
    <t>V-003</t>
  </si>
  <si>
    <t xml:space="preserve">3. </t>
  </si>
  <si>
    <t xml:space="preserve">DATA PENERIMA </t>
  </si>
  <si>
    <t>P-001</t>
  </si>
  <si>
    <t>P-002</t>
  </si>
  <si>
    <t>P-003</t>
  </si>
  <si>
    <t>DATA BARANG</t>
  </si>
  <si>
    <t>KODE BARANG</t>
  </si>
  <si>
    <t>NAMA BARANG</t>
  </si>
  <si>
    <t>SATUAN</t>
  </si>
  <si>
    <t>B-001</t>
  </si>
  <si>
    <t xml:space="preserve">Sepatu pdh </t>
  </si>
  <si>
    <t>B-002</t>
  </si>
  <si>
    <t xml:space="preserve">Baju pdh </t>
  </si>
  <si>
    <t>B-003</t>
  </si>
  <si>
    <t xml:space="preserve">Celana pdh </t>
  </si>
  <si>
    <t>B-004</t>
  </si>
  <si>
    <t xml:space="preserve">Sapu </t>
  </si>
  <si>
    <t>B-005</t>
  </si>
  <si>
    <t xml:space="preserve">Kain pel </t>
  </si>
  <si>
    <t>B-006</t>
  </si>
  <si>
    <t xml:space="preserve">Serokan sampah </t>
  </si>
  <si>
    <t>B-007</t>
  </si>
  <si>
    <t xml:space="preserve">sabun cuci tangan </t>
  </si>
  <si>
    <t>B-008</t>
  </si>
  <si>
    <t xml:space="preserve">sabun lantai </t>
  </si>
  <si>
    <t>B-009</t>
  </si>
  <si>
    <t xml:space="preserve">Cling pembersih kaca </t>
  </si>
  <si>
    <t>B-010</t>
  </si>
  <si>
    <t>Kertas A4</t>
  </si>
  <si>
    <t>B-011</t>
  </si>
  <si>
    <t xml:space="preserve">Kertas F4 </t>
  </si>
  <si>
    <t>B-012</t>
  </si>
  <si>
    <t xml:space="preserve">Tinta Printer </t>
  </si>
  <si>
    <t>B-013</t>
  </si>
  <si>
    <t xml:space="preserve">Map Biola Merah </t>
  </si>
  <si>
    <t>B-014</t>
  </si>
  <si>
    <t xml:space="preserve">Map Coklat </t>
  </si>
  <si>
    <t>KODE GUDANG</t>
  </si>
  <si>
    <t>STOK AWAL</t>
  </si>
  <si>
    <t>JUMLAH</t>
  </si>
  <si>
    <t>SAT</t>
  </si>
  <si>
    <t>TOTAL</t>
  </si>
  <si>
    <t>NO. BUKTI</t>
  </si>
  <si>
    <t>TANGGAL</t>
  </si>
  <si>
    <t>KODE VENDOR</t>
  </si>
  <si>
    <t>NAMA VENDOR</t>
  </si>
  <si>
    <t>QTY</t>
  </si>
  <si>
    <t>PB-01-001</t>
  </si>
  <si>
    <t>PB-01-002</t>
  </si>
  <si>
    <t>PB-01-003</t>
  </si>
  <si>
    <t>PB-01-004</t>
  </si>
  <si>
    <t>PB-01-005</t>
  </si>
  <si>
    <t>PB-01-006</t>
  </si>
  <si>
    <t>PB-01-007</t>
  </si>
  <si>
    <t>PENGELUARAN BARANG</t>
  </si>
  <si>
    <t>BK-001</t>
  </si>
  <si>
    <t>BK-002</t>
  </si>
  <si>
    <t>BK-003</t>
  </si>
  <si>
    <t>BK-004</t>
  </si>
  <si>
    <t>BK-005</t>
  </si>
  <si>
    <t>BK-006</t>
  </si>
  <si>
    <t>BK-007</t>
  </si>
  <si>
    <t>BK-008</t>
  </si>
  <si>
    <t>BK-009</t>
  </si>
  <si>
    <t>BK-010</t>
  </si>
  <si>
    <t>DATA STOK BARANG</t>
  </si>
  <si>
    <t>FILTER DATA</t>
  </si>
  <si>
    <t>Jenis Tampilan Gudang :</t>
  </si>
  <si>
    <t>Pilih Gudang</t>
  </si>
  <si>
    <t>Jenis Tampilan Data :</t>
  </si>
  <si>
    <t>Semua</t>
  </si>
  <si>
    <t>Periode Awal :</t>
  </si>
  <si>
    <t>Periode Akhir :</t>
  </si>
  <si>
    <t>MUTASI</t>
  </si>
  <si>
    <t>STOK AKHIR</t>
  </si>
  <si>
    <t>IN</t>
  </si>
  <si>
    <t>OUT</t>
  </si>
  <si>
    <t>SAMPLING STOK</t>
  </si>
  <si>
    <t>Periode</t>
  </si>
  <si>
    <t>HITUNG 1</t>
  </si>
  <si>
    <t>HITUNG 2</t>
  </si>
  <si>
    <t>SELISIH</t>
  </si>
  <si>
    <t>GD-03-03</t>
  </si>
  <si>
    <t>GD-04-04</t>
  </si>
  <si>
    <t>POLSEK BATU AJI</t>
  </si>
  <si>
    <t xml:space="preserve">POLSEK BATAM KOTA </t>
  </si>
  <si>
    <t xml:space="preserve">POLSEK SEKUPANG </t>
  </si>
  <si>
    <t>P-004</t>
  </si>
  <si>
    <t xml:space="preserve">POLSEK SAGULUNG </t>
  </si>
  <si>
    <t>P-005</t>
  </si>
  <si>
    <t>POLSEK KKP</t>
  </si>
  <si>
    <t>P-006</t>
  </si>
  <si>
    <t xml:space="preserve">POLSEK KKB </t>
  </si>
  <si>
    <t>P-007</t>
  </si>
  <si>
    <t xml:space="preserve">POLSEK BATU AMPAR </t>
  </si>
  <si>
    <t>P-008</t>
  </si>
  <si>
    <t xml:space="preserve">POLSEK BENGKONG </t>
  </si>
  <si>
    <t>P-009</t>
  </si>
  <si>
    <t xml:space="preserve">POLSEK BL PADANG </t>
  </si>
  <si>
    <t>P-010</t>
  </si>
  <si>
    <t xml:space="preserve">POLSEK GALANG </t>
  </si>
  <si>
    <t>P-011</t>
  </si>
  <si>
    <t xml:space="preserve">POLSEK BULANG </t>
  </si>
  <si>
    <t>P-012</t>
  </si>
  <si>
    <t xml:space="preserve">POLSEK NONGSA </t>
  </si>
  <si>
    <t>P-013</t>
  </si>
  <si>
    <t xml:space="preserve">POLSEK SEI BEDUK </t>
  </si>
  <si>
    <t>P-014</t>
  </si>
  <si>
    <t xml:space="preserve">POLSEK LUBUK BAJA </t>
  </si>
  <si>
    <t xml:space="preserve">UNIT </t>
  </si>
  <si>
    <t>JERIGEN</t>
  </si>
  <si>
    <t>RIM</t>
  </si>
  <si>
    <t>PACK</t>
  </si>
  <si>
    <t>BUAH</t>
  </si>
  <si>
    <t>PB-01-008</t>
  </si>
  <si>
    <t>PB-01-009</t>
  </si>
  <si>
    <t>PB-01-010</t>
  </si>
  <si>
    <t>PB-01-011</t>
  </si>
  <si>
    <t>PB-01-012</t>
  </si>
  <si>
    <t>PB-01-013</t>
  </si>
  <si>
    <t>PB-01-014</t>
  </si>
  <si>
    <t>GUDANG 3</t>
  </si>
  <si>
    <t xml:space="preserve">PT DWIKARYA NUANSA ALAMI </t>
  </si>
  <si>
    <t xml:space="preserve">STATIONERY DAN PHOTO DIGITAL </t>
  </si>
  <si>
    <t>Jl. Hang Jebat No.81, Batu Besar, Kecamatan Nongsa, Kota Batam</t>
  </si>
  <si>
    <t xml:space="preserve">STOK AWAL BARANG PER 1 JANUARI 2024 </t>
  </si>
  <si>
    <t>LOGISTIK POLRRSTA BARELANG</t>
  </si>
  <si>
    <t>STOK AKHIR (SISA)</t>
  </si>
  <si>
    <t xml:space="preserve">BARANG MASUK  </t>
  </si>
  <si>
    <t xml:space="preserve">Jl. Brigjen Katamso, Tj Uncang Kec Batu Aji, Kota Batam </t>
  </si>
  <si>
    <t xml:space="preserve">Jl. Engku Putri, Baloi Permai, Batam City,Tlk. Tering, Kec Batam Kota, Kota batam </t>
  </si>
  <si>
    <t xml:space="preserve">Jl. Ir Sutami, Sungai Harapan kec sekupang, Kota Batam </t>
  </si>
  <si>
    <t>Sungai Lekop, Kec. Sagulung, Kota Batam, Kepulauan Riau </t>
  </si>
  <si>
    <t>l. RE Martadinata-Sekupang, Tj. Pinggir, Batam, Kota Batam, </t>
  </si>
  <si>
    <t>bandara Udara Internasional Hang Nadim, Jl. Hang Nadim No.01, Batu Besar, Kec. Batam Kota, Kota Batam,</t>
  </si>
  <si>
    <t>Jl. Kuda Laut No.10, Sungai Jodoh, Kec. Batu Ampar, Kota Batam</t>
  </si>
  <si>
    <t>Bengkong Laut, Kec. Bengkong, Kota Batam</t>
  </si>
  <si>
    <t>Jl. Telaga Pnggur No.2, Sekanak Raya, Belakang Padang, Batam City,</t>
  </si>
  <si>
    <t>Sembulang, Galang, Kota Batam, Kepulauan Riau</t>
  </si>
  <si>
    <t>Unnamed Road, Batam City, Riau Islands</t>
  </si>
  <si>
    <t>Jln. Kavling Senjulung No. 2 Kel. Kec., Jl. Nuri No.25, RT.003/RW.010, Kabil, Kecamatan Nongsa, Kota Batam,</t>
  </si>
  <si>
    <t>Jl. Raya Kp. Bagan, Tj. Piayu, Kec. Sei Beduk, Kota Batam, Kepulauan Riau</t>
  </si>
  <si>
    <t>Jl. Bunga Raya, Baloi Indah, Kec. Batam Kota, Kota Batam, Kepulauan Riau</t>
  </si>
  <si>
    <t>PASANG</t>
  </si>
  <si>
    <t>PCS</t>
  </si>
  <si>
    <t xml:space="preserve">Taman Baloi, Kec Batam Kota,Kota Batam Kepulauan Riau Anggrek mas 1 </t>
  </si>
  <si>
    <t xml:space="preserve">Ruko Cipta Mandiri Blok A no 10 </t>
  </si>
  <si>
    <t>BK-011</t>
  </si>
  <si>
    <t>BK-012</t>
  </si>
  <si>
    <t>BK-013</t>
  </si>
  <si>
    <t>BK-014</t>
  </si>
  <si>
    <t>KODE PENERIMA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</si>
</sst>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[$-409]dd\-mmm\-yy;@"/>
    <numFmt numFmtId="166" formatCode="[$-409]d\-mmm\-yy;@"/>
  </numFmts>
  <fonts count="14" x14ac:knownFonts="1">
    <font>
      <sz val="11"/>
      <color theme="1"/>
      <name val="Calibri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1F1F1F"/>
      <name val="Arial Narrow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sz val="8"/>
      <name val="Calibri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darkGray">
        <fgColor theme="0" tint="-0.14993743705557422"/>
        <bgColor theme="0"/>
      </patternFill>
    </fill>
    <fill>
      <patternFill patternType="solid">
        <fgColor theme="5" tint="0.39994506668294322"/>
        <bgColor indexed="64"/>
      </patternFill>
    </fill>
    <fill>
      <patternFill patternType="darkGray">
        <fgColor theme="0" tint="-0.1498764000366222"/>
        <bgColor theme="0"/>
      </patternFill>
    </fill>
    <fill>
      <patternFill patternType="solid">
        <fgColor theme="3" tint="0.79985961485641044"/>
        <bgColor indexed="64"/>
      </patternFill>
    </fill>
    <fill>
      <patternFill patternType="gray0625">
        <bgColor theme="3" tint="0.7998290963469344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3">
    <xf numFmtId="0" fontId="0" fillId="0" borderId="0" xfId="0"/>
    <xf numFmtId="0" fontId="0" fillId="0" borderId="5" xfId="0" applyBorder="1"/>
    <xf numFmtId="0" fontId="0" fillId="2" borderId="6" xfId="0" applyFill="1" applyBorder="1"/>
    <xf numFmtId="0" fontId="0" fillId="3" borderId="6" xfId="0" applyFill="1" applyBorder="1"/>
    <xf numFmtId="0" fontId="0" fillId="4" borderId="6" xfId="0" applyFill="1" applyBorder="1"/>
    <xf numFmtId="165" fontId="0" fillId="5" borderId="6" xfId="0" applyNumberFormat="1" applyFill="1" applyBorder="1"/>
    <xf numFmtId="0" fontId="0" fillId="0" borderId="7" xfId="0" applyBorder="1"/>
    <xf numFmtId="14" fontId="0" fillId="0" borderId="1" xfId="0" applyNumberFormat="1" applyBorder="1"/>
    <xf numFmtId="165" fontId="0" fillId="5" borderId="8" xfId="0" applyNumberFormat="1" applyFill="1" applyBorder="1"/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7" borderId="11" xfId="0" applyFill="1" applyBorder="1"/>
    <xf numFmtId="164" fontId="0" fillId="7" borderId="11" xfId="1" applyFont="1" applyFill="1" applyBorder="1" applyAlignment="1">
      <alignment horizontal="center"/>
    </xf>
    <xf numFmtId="164" fontId="0" fillId="7" borderId="11" xfId="1" applyFont="1" applyFill="1" applyBorder="1"/>
    <xf numFmtId="164" fontId="0" fillId="7" borderId="11" xfId="0" applyNumberFormat="1" applyFill="1" applyBorder="1"/>
    <xf numFmtId="0" fontId="0" fillId="6" borderId="11" xfId="0" applyFill="1" applyBorder="1"/>
    <xf numFmtId="0" fontId="3" fillId="6" borderId="2" xfId="0" applyFont="1" applyFill="1" applyBorder="1"/>
    <xf numFmtId="0" fontId="3" fillId="6" borderId="4" xfId="0" applyFont="1" applyFill="1" applyBorder="1"/>
    <xf numFmtId="164" fontId="3" fillId="6" borderId="11" xfId="0" applyNumberFormat="1" applyFont="1" applyFill="1" applyBorder="1"/>
    <xf numFmtId="0" fontId="0" fillId="7" borderId="11" xfId="0" applyFill="1" applyBorder="1" applyAlignment="1">
      <alignment horizontal="center"/>
    </xf>
    <xf numFmtId="0" fontId="3" fillId="6" borderId="11" xfId="0" applyFont="1" applyFill="1" applyBorder="1"/>
    <xf numFmtId="165" fontId="0" fillId="0" borderId="11" xfId="0" applyNumberFormat="1" applyBorder="1"/>
    <xf numFmtId="0" fontId="3" fillId="6" borderId="3" xfId="0" applyFont="1" applyFill="1" applyBorder="1"/>
    <xf numFmtId="0" fontId="0" fillId="0" borderId="11" xfId="0" applyBorder="1" applyAlignment="1">
      <alignment horizontal="center"/>
    </xf>
    <xf numFmtId="0" fontId="0" fillId="7" borderId="11" xfId="0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/>
    </xf>
    <xf numFmtId="166" fontId="0" fillId="0" borderId="11" xfId="0" applyNumberFormat="1" applyBorder="1"/>
    <xf numFmtId="0" fontId="3" fillId="8" borderId="11" xfId="0" applyFont="1" applyFill="1" applyBorder="1" applyAlignment="1">
      <alignment horizontal="center" vertical="center"/>
    </xf>
    <xf numFmtId="0" fontId="0" fillId="9" borderId="11" xfId="0" applyFill="1" applyBorder="1"/>
    <xf numFmtId="0" fontId="0" fillId="8" borderId="11" xfId="0" applyFill="1" applyBorder="1"/>
    <xf numFmtId="0" fontId="3" fillId="8" borderId="2" xfId="0" applyFont="1" applyFill="1" applyBorder="1"/>
    <xf numFmtId="0" fontId="0" fillId="8" borderId="3" xfId="0" applyFill="1" applyBorder="1"/>
    <xf numFmtId="0" fontId="0" fillId="8" borderId="4" xfId="0" applyFill="1" applyBorder="1"/>
    <xf numFmtId="0" fontId="3" fillId="8" borderId="11" xfId="0" applyFont="1" applyFill="1" applyBorder="1" applyAlignment="1">
      <alignment horizontal="center"/>
    </xf>
    <xf numFmtId="0" fontId="4" fillId="10" borderId="0" xfId="0" applyFont="1" applyFill="1"/>
    <xf numFmtId="0" fontId="4" fillId="11" borderId="0" xfId="0" applyFont="1" applyFill="1"/>
    <xf numFmtId="0" fontId="0" fillId="11" borderId="0" xfId="0" applyFill="1"/>
    <xf numFmtId="0" fontId="4" fillId="6" borderId="11" xfId="0" applyFont="1" applyFill="1" applyBorder="1" applyAlignment="1">
      <alignment horizontal="center"/>
    </xf>
    <xf numFmtId="0" fontId="4" fillId="3" borderId="0" xfId="0" applyFont="1" applyFill="1"/>
    <xf numFmtId="0" fontId="0" fillId="3" borderId="0" xfId="0" applyFill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/>
    <xf numFmtId="0" fontId="8" fillId="0" borderId="0" xfId="0" applyFont="1"/>
    <xf numFmtId="0" fontId="9" fillId="0" borderId="11" xfId="0" applyFont="1" applyBorder="1"/>
    <xf numFmtId="0" fontId="10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0" borderId="11" xfId="0" applyFont="1" applyBorder="1"/>
    <xf numFmtId="0" fontId="8" fillId="0" borderId="11" xfId="0" applyFont="1" applyBorder="1"/>
    <xf numFmtId="0" fontId="12" fillId="0" borderId="14" xfId="0" applyFont="1" applyBorder="1"/>
    <xf numFmtId="0" fontId="12" fillId="0" borderId="2" xfId="0" applyFont="1" applyBorder="1"/>
    <xf numFmtId="0" fontId="1" fillId="0" borderId="1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9"/>
  <sheetViews>
    <sheetView showGridLines="0" topLeftCell="A9" zoomScale="89" zoomScaleNormal="90" workbookViewId="0">
      <selection activeCell="E24" sqref="E24:E26"/>
    </sheetView>
  </sheetViews>
  <sheetFormatPr defaultColWidth="9.140625" defaultRowHeight="15" x14ac:dyDescent="0.25"/>
  <cols>
    <col min="1" max="1" width="3.85546875" customWidth="1"/>
    <col min="2" max="2" width="5.85546875" customWidth="1"/>
    <col min="3" max="3" width="10.7109375" customWidth="1"/>
    <col min="4" max="4" width="31.140625" bestFit="1" customWidth="1"/>
    <col min="5" max="5" width="111.85546875" bestFit="1" customWidth="1"/>
    <col min="6" max="6" width="16.5703125" customWidth="1"/>
    <col min="7" max="7" width="21.5703125" customWidth="1"/>
  </cols>
  <sheetData>
    <row r="1" spans="1:7" x14ac:dyDescent="0.25">
      <c r="A1" s="58" t="s">
        <v>0</v>
      </c>
      <c r="B1" s="58"/>
      <c r="C1" s="58"/>
      <c r="D1" s="58"/>
      <c r="E1" s="58"/>
      <c r="F1" s="58"/>
      <c r="G1" s="58"/>
    </row>
    <row r="2" spans="1:7" x14ac:dyDescent="0.25">
      <c r="A2" s="59"/>
      <c r="B2" s="59"/>
      <c r="C2" s="59"/>
      <c r="D2" s="59"/>
      <c r="E2" s="59"/>
      <c r="F2" s="59"/>
      <c r="G2" s="59"/>
    </row>
    <row r="4" spans="1:7" x14ac:dyDescent="0.25">
      <c r="A4" s="37" t="s">
        <v>1</v>
      </c>
      <c r="B4" s="37" t="s">
        <v>2</v>
      </c>
      <c r="C4" s="37"/>
      <c r="D4" s="38"/>
      <c r="E4" s="39"/>
      <c r="F4" s="39"/>
      <c r="G4" s="39"/>
    </row>
    <row r="6" spans="1:7" x14ac:dyDescent="0.25">
      <c r="B6" s="40" t="s">
        <v>3</v>
      </c>
      <c r="C6" s="40" t="s">
        <v>4</v>
      </c>
      <c r="D6" s="40" t="s">
        <v>5</v>
      </c>
      <c r="E6" s="40" t="s">
        <v>6</v>
      </c>
      <c r="F6" s="40" t="s">
        <v>7</v>
      </c>
      <c r="G6" s="40" t="s">
        <v>8</v>
      </c>
    </row>
    <row r="7" spans="1:7" x14ac:dyDescent="0.25">
      <c r="B7" s="12">
        <v>1</v>
      </c>
      <c r="C7" s="13" t="s">
        <v>9</v>
      </c>
      <c r="D7" s="13" t="s">
        <v>10</v>
      </c>
      <c r="E7" s="13" t="s">
        <v>11</v>
      </c>
      <c r="F7" s="13" t="s">
        <v>12</v>
      </c>
      <c r="G7" s="13" t="s">
        <v>13</v>
      </c>
    </row>
    <row r="8" spans="1:7" x14ac:dyDescent="0.25">
      <c r="B8" s="12">
        <v>2</v>
      </c>
      <c r="C8" s="13" t="s">
        <v>17</v>
      </c>
      <c r="D8" s="13" t="s">
        <v>14</v>
      </c>
      <c r="E8" s="13" t="s">
        <v>15</v>
      </c>
      <c r="F8" s="13" t="s">
        <v>16</v>
      </c>
      <c r="G8" s="13" t="s">
        <v>13</v>
      </c>
    </row>
    <row r="9" spans="1:7" x14ac:dyDescent="0.25">
      <c r="B9" s="12">
        <v>3</v>
      </c>
      <c r="C9" s="13" t="s">
        <v>114</v>
      </c>
      <c r="D9" s="13" t="s">
        <v>18</v>
      </c>
      <c r="E9" s="13" t="s">
        <v>19</v>
      </c>
      <c r="F9" s="13" t="s">
        <v>20</v>
      </c>
      <c r="G9" s="13" t="s">
        <v>13</v>
      </c>
    </row>
    <row r="10" spans="1:7" x14ac:dyDescent="0.25">
      <c r="B10" s="12">
        <v>4</v>
      </c>
      <c r="C10" s="13" t="s">
        <v>115</v>
      </c>
      <c r="D10" s="47" t="s">
        <v>153</v>
      </c>
      <c r="E10" s="13" t="s">
        <v>21</v>
      </c>
      <c r="F10" s="13" t="s">
        <v>22</v>
      </c>
      <c r="G10" s="13" t="s">
        <v>13</v>
      </c>
    </row>
    <row r="11" spans="1:7" x14ac:dyDescent="0.25">
      <c r="B11" s="18"/>
      <c r="C11" s="18"/>
      <c r="D11" s="18"/>
      <c r="E11" s="18"/>
      <c r="F11" s="18"/>
      <c r="G11" s="18"/>
    </row>
    <row r="13" spans="1:7" x14ac:dyDescent="0.25">
      <c r="A13" s="41" t="s">
        <v>23</v>
      </c>
      <c r="B13" s="41" t="s">
        <v>24</v>
      </c>
      <c r="C13" s="42"/>
      <c r="D13" s="38"/>
      <c r="E13" s="39"/>
      <c r="F13" s="39"/>
      <c r="G13" s="39"/>
    </row>
    <row r="15" spans="1:7" x14ac:dyDescent="0.25">
      <c r="B15" s="40" t="s">
        <v>3</v>
      </c>
      <c r="C15" s="40" t="s">
        <v>4</v>
      </c>
      <c r="D15" s="40" t="s">
        <v>25</v>
      </c>
      <c r="E15" s="40" t="s">
        <v>26</v>
      </c>
      <c r="F15" s="40" t="s">
        <v>27</v>
      </c>
      <c r="G15" s="40" t="s">
        <v>8</v>
      </c>
    </row>
    <row r="16" spans="1:7" ht="15.75" x14ac:dyDescent="0.25">
      <c r="B16" s="12">
        <v>1</v>
      </c>
      <c r="C16" s="13" t="s">
        <v>28</v>
      </c>
      <c r="D16" s="50" t="s">
        <v>29</v>
      </c>
      <c r="E16" s="48" t="s">
        <v>156</v>
      </c>
      <c r="F16" s="49"/>
      <c r="G16" s="13"/>
    </row>
    <row r="17" spans="1:7" x14ac:dyDescent="0.25">
      <c r="B17" s="12">
        <v>2</v>
      </c>
      <c r="C17" s="13" t="s">
        <v>30</v>
      </c>
      <c r="D17" s="47" t="s">
        <v>154</v>
      </c>
      <c r="E17" s="57" t="s">
        <v>177</v>
      </c>
      <c r="F17" s="57"/>
      <c r="G17" s="13"/>
    </row>
    <row r="18" spans="1:7" x14ac:dyDescent="0.25">
      <c r="B18" s="12">
        <v>3</v>
      </c>
      <c r="C18" s="13" t="s">
        <v>31</v>
      </c>
      <c r="D18" s="47" t="s">
        <v>155</v>
      </c>
      <c r="E18" s="57" t="s">
        <v>178</v>
      </c>
      <c r="F18" s="57"/>
      <c r="G18" s="13"/>
    </row>
    <row r="19" spans="1:7" x14ac:dyDescent="0.25">
      <c r="B19" s="12"/>
      <c r="C19" s="13"/>
      <c r="D19" s="13"/>
      <c r="E19" s="57"/>
      <c r="F19" s="57"/>
      <c r="G19" s="13"/>
    </row>
    <row r="20" spans="1:7" x14ac:dyDescent="0.25">
      <c r="B20" s="18"/>
      <c r="C20" s="18"/>
      <c r="D20" s="18"/>
      <c r="E20" s="18"/>
      <c r="F20" s="18"/>
      <c r="G20" s="18"/>
    </row>
    <row r="22" spans="1:7" x14ac:dyDescent="0.25">
      <c r="A22" s="41" t="s">
        <v>32</v>
      </c>
      <c r="B22" s="41" t="s">
        <v>33</v>
      </c>
      <c r="C22" s="42"/>
      <c r="D22" s="38"/>
      <c r="E22" s="39"/>
      <c r="F22" s="39"/>
      <c r="G22" s="39"/>
    </row>
    <row r="24" spans="1:7" x14ac:dyDescent="0.25">
      <c r="B24" s="40" t="s">
        <v>3</v>
      </c>
      <c r="C24" s="40" t="s">
        <v>4</v>
      </c>
      <c r="D24" s="40" t="s">
        <v>25</v>
      </c>
      <c r="E24" s="40" t="s">
        <v>26</v>
      </c>
      <c r="F24" s="40" t="s">
        <v>27</v>
      </c>
      <c r="G24" s="40" t="s">
        <v>8</v>
      </c>
    </row>
    <row r="25" spans="1:7" ht="15.75" x14ac:dyDescent="0.25">
      <c r="B25" s="12">
        <v>1</v>
      </c>
      <c r="C25" s="52" t="s">
        <v>34</v>
      </c>
      <c r="D25" s="56" t="s">
        <v>116</v>
      </c>
      <c r="E25" s="53" t="s">
        <v>161</v>
      </c>
      <c r="F25" s="13"/>
      <c r="G25" s="13"/>
    </row>
    <row r="26" spans="1:7" ht="15.75" x14ac:dyDescent="0.25">
      <c r="B26" s="12">
        <v>2</v>
      </c>
      <c r="C26" s="52" t="s">
        <v>35</v>
      </c>
      <c r="D26" s="56" t="s">
        <v>117</v>
      </c>
      <c r="E26" s="53" t="s">
        <v>162</v>
      </c>
      <c r="F26" s="13"/>
      <c r="G26" s="13"/>
    </row>
    <row r="27" spans="1:7" ht="15.75" x14ac:dyDescent="0.25">
      <c r="B27" s="12">
        <v>3</v>
      </c>
      <c r="C27" s="52" t="s">
        <v>36</v>
      </c>
      <c r="D27" s="56" t="s">
        <v>118</v>
      </c>
      <c r="E27" s="53" t="s">
        <v>163</v>
      </c>
      <c r="F27" s="13"/>
      <c r="G27" s="13"/>
    </row>
    <row r="28" spans="1:7" ht="15.75" x14ac:dyDescent="0.25">
      <c r="B28" s="12">
        <v>4</v>
      </c>
      <c r="C28" s="52" t="s">
        <v>119</v>
      </c>
      <c r="D28" s="56" t="s">
        <v>120</v>
      </c>
      <c r="E28" s="54" t="s">
        <v>164</v>
      </c>
      <c r="F28" s="13"/>
      <c r="G28" s="13"/>
    </row>
    <row r="29" spans="1:7" ht="15.75" x14ac:dyDescent="0.25">
      <c r="B29" s="12">
        <v>5</v>
      </c>
      <c r="C29" s="52" t="s">
        <v>121</v>
      </c>
      <c r="D29" s="56" t="s">
        <v>122</v>
      </c>
      <c r="E29" s="54" t="s">
        <v>165</v>
      </c>
      <c r="F29" s="13"/>
      <c r="G29" s="13"/>
    </row>
    <row r="30" spans="1:7" ht="15.75" x14ac:dyDescent="0.25">
      <c r="B30" s="12">
        <v>6</v>
      </c>
      <c r="C30" s="52" t="s">
        <v>123</v>
      </c>
      <c r="D30" s="56" t="s">
        <v>124</v>
      </c>
      <c r="E30" s="54" t="s">
        <v>166</v>
      </c>
      <c r="F30" s="13"/>
      <c r="G30" s="13"/>
    </row>
    <row r="31" spans="1:7" ht="15.75" x14ac:dyDescent="0.25">
      <c r="B31" s="12">
        <v>7</v>
      </c>
      <c r="C31" s="52" t="s">
        <v>125</v>
      </c>
      <c r="D31" s="56" t="s">
        <v>126</v>
      </c>
      <c r="E31" s="54" t="s">
        <v>167</v>
      </c>
      <c r="F31" s="13"/>
      <c r="G31" s="13"/>
    </row>
    <row r="32" spans="1:7" ht="15.75" x14ac:dyDescent="0.25">
      <c r="B32" s="12">
        <v>8</v>
      </c>
      <c r="C32" s="52" t="s">
        <v>127</v>
      </c>
      <c r="D32" s="56" t="s">
        <v>128</v>
      </c>
      <c r="E32" s="54" t="s">
        <v>168</v>
      </c>
      <c r="F32" s="13"/>
      <c r="G32" s="13"/>
    </row>
    <row r="33" spans="2:7" ht="15.75" x14ac:dyDescent="0.25">
      <c r="B33" s="12">
        <v>9</v>
      </c>
      <c r="C33" s="52" t="s">
        <v>129</v>
      </c>
      <c r="D33" s="56" t="s">
        <v>130</v>
      </c>
      <c r="E33" s="54" t="s">
        <v>169</v>
      </c>
      <c r="F33" s="13"/>
      <c r="G33" s="13"/>
    </row>
    <row r="34" spans="2:7" ht="15.75" x14ac:dyDescent="0.25">
      <c r="B34" s="12">
        <v>10</v>
      </c>
      <c r="C34" s="52" t="s">
        <v>131</v>
      </c>
      <c r="D34" s="56" t="s">
        <v>132</v>
      </c>
      <c r="E34" s="54" t="s">
        <v>170</v>
      </c>
      <c r="F34" s="13"/>
      <c r="G34" s="13"/>
    </row>
    <row r="35" spans="2:7" ht="15.75" x14ac:dyDescent="0.25">
      <c r="B35" s="12">
        <v>11</v>
      </c>
      <c r="C35" s="51" t="s">
        <v>133</v>
      </c>
      <c r="D35" s="55" t="s">
        <v>134</v>
      </c>
      <c r="E35" s="54" t="s">
        <v>171</v>
      </c>
      <c r="F35" s="13"/>
      <c r="G35" s="13"/>
    </row>
    <row r="36" spans="2:7" ht="15.75" x14ac:dyDescent="0.25">
      <c r="B36" s="12">
        <v>12</v>
      </c>
      <c r="C36" s="51" t="s">
        <v>135</v>
      </c>
      <c r="D36" s="52" t="s">
        <v>136</v>
      </c>
      <c r="E36" s="54" t="s">
        <v>172</v>
      </c>
      <c r="F36" s="13"/>
      <c r="G36" s="13"/>
    </row>
    <row r="37" spans="2:7" ht="15.75" x14ac:dyDescent="0.25">
      <c r="B37" s="12">
        <v>13</v>
      </c>
      <c r="C37" s="51" t="s">
        <v>137</v>
      </c>
      <c r="D37" s="52" t="s">
        <v>138</v>
      </c>
      <c r="E37" s="54" t="s">
        <v>173</v>
      </c>
      <c r="F37" s="13"/>
      <c r="G37" s="13"/>
    </row>
    <row r="38" spans="2:7" ht="15.75" x14ac:dyDescent="0.25">
      <c r="B38" s="12">
        <v>14</v>
      </c>
      <c r="C38" s="51" t="s">
        <v>139</v>
      </c>
      <c r="D38" s="52" t="s">
        <v>140</v>
      </c>
      <c r="E38" s="54" t="s">
        <v>174</v>
      </c>
      <c r="F38" s="13"/>
      <c r="G38" s="13"/>
    </row>
    <row r="39" spans="2:7" x14ac:dyDescent="0.25">
      <c r="B39" s="18"/>
      <c r="C39" s="18"/>
      <c r="D39" s="18"/>
      <c r="E39" s="18"/>
      <c r="F39" s="18"/>
      <c r="G39" s="18"/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0"/>
  <sheetViews>
    <sheetView showGridLines="0" tabSelected="1" zoomScaleNormal="100" workbookViewId="0">
      <selection activeCell="G10" sqref="G10"/>
    </sheetView>
  </sheetViews>
  <sheetFormatPr defaultColWidth="9" defaultRowHeight="15" x14ac:dyDescent="0.25"/>
  <cols>
    <col min="1" max="1" width="5" customWidth="1"/>
    <col min="2" max="2" width="13.140625" bestFit="1" customWidth="1"/>
    <col min="3" max="3" width="22.85546875" customWidth="1"/>
    <col min="4" max="4" width="10.7109375" style="46" customWidth="1"/>
  </cols>
  <sheetData>
    <row r="1" spans="1:4" x14ac:dyDescent="0.25">
      <c r="A1" s="58" t="s">
        <v>0</v>
      </c>
      <c r="B1" s="58"/>
      <c r="C1" s="58"/>
      <c r="D1" s="58"/>
    </row>
    <row r="2" spans="1:4" x14ac:dyDescent="0.25">
      <c r="A2" s="59" t="s">
        <v>37</v>
      </c>
      <c r="B2" s="59"/>
      <c r="C2" s="59"/>
      <c r="D2" s="59"/>
    </row>
    <row r="4" spans="1:4" x14ac:dyDescent="0.25">
      <c r="A4" s="60" t="s">
        <v>3</v>
      </c>
      <c r="B4" s="60" t="s">
        <v>38</v>
      </c>
      <c r="C4" s="60" t="s">
        <v>39</v>
      </c>
      <c r="D4" s="60" t="s">
        <v>40</v>
      </c>
    </row>
    <row r="5" spans="1:4" x14ac:dyDescent="0.25">
      <c r="A5" s="61"/>
      <c r="B5" s="61"/>
      <c r="C5" s="61"/>
      <c r="D5" s="61"/>
    </row>
    <row r="6" spans="1:4" x14ac:dyDescent="0.25">
      <c r="A6" s="12">
        <v>1</v>
      </c>
      <c r="B6" s="13" t="s">
        <v>41</v>
      </c>
      <c r="C6" s="13" t="s">
        <v>42</v>
      </c>
      <c r="D6" s="44" t="s">
        <v>175</v>
      </c>
    </row>
    <row r="7" spans="1:4" x14ac:dyDescent="0.25">
      <c r="A7" s="12">
        <v>2</v>
      </c>
      <c r="B7" s="13" t="s">
        <v>43</v>
      </c>
      <c r="C7" s="13" t="s">
        <v>44</v>
      </c>
      <c r="D7" s="44" t="s">
        <v>176</v>
      </c>
    </row>
    <row r="8" spans="1:4" x14ac:dyDescent="0.25">
      <c r="A8" s="12">
        <v>3</v>
      </c>
      <c r="B8" s="13" t="s">
        <v>45</v>
      </c>
      <c r="C8" s="13" t="s">
        <v>46</v>
      </c>
      <c r="D8" s="44" t="s">
        <v>176</v>
      </c>
    </row>
    <row r="9" spans="1:4" x14ac:dyDescent="0.25">
      <c r="A9" s="12">
        <v>4</v>
      </c>
      <c r="B9" s="13" t="s">
        <v>47</v>
      </c>
      <c r="C9" s="13" t="s">
        <v>48</v>
      </c>
      <c r="D9" s="44" t="s">
        <v>141</v>
      </c>
    </row>
    <row r="10" spans="1:4" x14ac:dyDescent="0.25">
      <c r="A10" s="12">
        <v>5</v>
      </c>
      <c r="B10" s="13" t="s">
        <v>49</v>
      </c>
      <c r="C10" s="13" t="s">
        <v>50</v>
      </c>
      <c r="D10" s="44" t="s">
        <v>141</v>
      </c>
    </row>
    <row r="11" spans="1:4" x14ac:dyDescent="0.25">
      <c r="A11" s="12">
        <v>6</v>
      </c>
      <c r="B11" s="13" t="s">
        <v>51</v>
      </c>
      <c r="C11" s="13" t="s">
        <v>52</v>
      </c>
      <c r="D11" s="44" t="s">
        <v>141</v>
      </c>
    </row>
    <row r="12" spans="1:4" x14ac:dyDescent="0.25">
      <c r="A12" s="12">
        <v>7</v>
      </c>
      <c r="B12" s="13" t="s">
        <v>53</v>
      </c>
      <c r="C12" s="13" t="s">
        <v>54</v>
      </c>
      <c r="D12" s="44" t="s">
        <v>142</v>
      </c>
    </row>
    <row r="13" spans="1:4" x14ac:dyDescent="0.25">
      <c r="A13" s="12">
        <v>8</v>
      </c>
      <c r="B13" s="13" t="s">
        <v>55</v>
      </c>
      <c r="C13" s="13" t="s">
        <v>56</v>
      </c>
      <c r="D13" s="44" t="s">
        <v>142</v>
      </c>
    </row>
    <row r="14" spans="1:4" x14ac:dyDescent="0.25">
      <c r="A14" s="12">
        <v>9</v>
      </c>
      <c r="B14" s="13" t="s">
        <v>57</v>
      </c>
      <c r="C14" s="13" t="s">
        <v>58</v>
      </c>
      <c r="D14" s="44" t="s">
        <v>142</v>
      </c>
    </row>
    <row r="15" spans="1:4" x14ac:dyDescent="0.25">
      <c r="A15" s="12">
        <v>10</v>
      </c>
      <c r="B15" s="13" t="s">
        <v>59</v>
      </c>
      <c r="C15" s="13" t="s">
        <v>60</v>
      </c>
      <c r="D15" s="44" t="s">
        <v>143</v>
      </c>
    </row>
    <row r="16" spans="1:4" x14ac:dyDescent="0.25">
      <c r="A16" s="12">
        <v>11</v>
      </c>
      <c r="B16" s="13" t="s">
        <v>61</v>
      </c>
      <c r="C16" s="13" t="s">
        <v>62</v>
      </c>
      <c r="D16" s="44" t="s">
        <v>143</v>
      </c>
    </row>
    <row r="17" spans="1:4" x14ac:dyDescent="0.25">
      <c r="A17" s="12">
        <v>12</v>
      </c>
      <c r="B17" s="13" t="s">
        <v>63</v>
      </c>
      <c r="C17" s="13" t="s">
        <v>64</v>
      </c>
      <c r="D17" s="44" t="s">
        <v>145</v>
      </c>
    </row>
    <row r="18" spans="1:4" x14ac:dyDescent="0.25">
      <c r="A18" s="12">
        <v>13</v>
      </c>
      <c r="B18" s="13" t="s">
        <v>65</v>
      </c>
      <c r="C18" s="13" t="s">
        <v>66</v>
      </c>
      <c r="D18" s="44" t="s">
        <v>144</v>
      </c>
    </row>
    <row r="19" spans="1:4" x14ac:dyDescent="0.25">
      <c r="A19" s="12">
        <v>14</v>
      </c>
      <c r="B19" s="13" t="s">
        <v>67</v>
      </c>
      <c r="C19" s="13" t="s">
        <v>68</v>
      </c>
      <c r="D19" s="44" t="s">
        <v>144</v>
      </c>
    </row>
    <row r="20" spans="1:4" x14ac:dyDescent="0.25">
      <c r="A20" s="32"/>
      <c r="B20" s="32"/>
      <c r="C20" s="32"/>
      <c r="D20" s="45"/>
    </row>
  </sheetData>
  <mergeCells count="6">
    <mergeCell ref="A1:D1"/>
    <mergeCell ref="A2:D2"/>
    <mergeCell ref="A4:A5"/>
    <mergeCell ref="B4:B5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0"/>
  <sheetViews>
    <sheetView showGridLines="0" zoomScale="112" zoomScaleNormal="110" workbookViewId="0">
      <selection activeCell="D6" sqref="D6"/>
    </sheetView>
  </sheetViews>
  <sheetFormatPr defaultColWidth="9" defaultRowHeight="15" x14ac:dyDescent="0.25"/>
  <cols>
    <col min="1" max="1" width="5" customWidth="1"/>
    <col min="2" max="3" width="14.140625" customWidth="1"/>
    <col min="4" max="4" width="22.85546875" customWidth="1"/>
    <col min="5" max="5" width="10.5703125" customWidth="1"/>
    <col min="6" max="6" width="7.5703125" customWidth="1"/>
    <col min="7" max="7" width="11.140625" customWidth="1"/>
  </cols>
  <sheetData>
    <row r="1" spans="1:6" x14ac:dyDescent="0.25">
      <c r="A1" s="58" t="s">
        <v>0</v>
      </c>
      <c r="B1" s="58"/>
      <c r="C1" s="58"/>
      <c r="D1" s="58"/>
      <c r="E1" s="58"/>
      <c r="F1" s="58"/>
    </row>
    <row r="2" spans="1:6" x14ac:dyDescent="0.25">
      <c r="A2" s="62" t="s">
        <v>157</v>
      </c>
      <c r="B2" s="59"/>
      <c r="C2" s="59"/>
      <c r="D2" s="59"/>
      <c r="E2" s="59"/>
      <c r="F2" s="59"/>
    </row>
    <row r="4" spans="1:6" x14ac:dyDescent="0.25">
      <c r="A4" s="60" t="s">
        <v>3</v>
      </c>
      <c r="B4" s="60" t="s">
        <v>69</v>
      </c>
      <c r="C4" s="60" t="s">
        <v>38</v>
      </c>
      <c r="D4" s="60" t="s">
        <v>39</v>
      </c>
      <c r="E4" s="63" t="s">
        <v>70</v>
      </c>
      <c r="F4" s="64"/>
    </row>
    <row r="5" spans="1:6" x14ac:dyDescent="0.25">
      <c r="A5" s="61"/>
      <c r="B5" s="61"/>
      <c r="C5" s="61"/>
      <c r="D5" s="61"/>
      <c r="E5" s="30" t="s">
        <v>71</v>
      </c>
      <c r="F5" s="30" t="s">
        <v>72</v>
      </c>
    </row>
    <row r="6" spans="1:6" x14ac:dyDescent="0.25">
      <c r="A6" s="12">
        <v>1</v>
      </c>
      <c r="B6" s="13" t="s">
        <v>9</v>
      </c>
      <c r="C6" s="13" t="s">
        <v>41</v>
      </c>
      <c r="D6" s="31" t="str">
        <f>IFERROR(VLOOKUP(C6,Barang!$B$6:$D$19,2,0),"")</f>
        <v xml:space="preserve">Sepatu pdh </v>
      </c>
      <c r="E6" s="44">
        <v>22</v>
      </c>
      <c r="F6" s="22" t="str">
        <f>IFERROR(VLOOKUP(C6,Barang!$B$6:$D$19,3,0),"")</f>
        <v>PASANG</v>
      </c>
    </row>
    <row r="7" spans="1:6" x14ac:dyDescent="0.25">
      <c r="A7" s="12">
        <v>2</v>
      </c>
      <c r="B7" s="13" t="s">
        <v>9</v>
      </c>
      <c r="C7" s="13" t="s">
        <v>43</v>
      </c>
      <c r="D7" s="31" t="str">
        <f>IFERROR(VLOOKUP(C7,Barang!$B$6:$D$19,2,0),"")</f>
        <v xml:space="preserve">Baju pdh </v>
      </c>
      <c r="E7" s="44">
        <v>22</v>
      </c>
      <c r="F7" s="22" t="str">
        <f>IFERROR(VLOOKUP(C7,Barang!$B$6:$D$19,3,0),"")</f>
        <v>PCS</v>
      </c>
    </row>
    <row r="8" spans="1:6" x14ac:dyDescent="0.25">
      <c r="A8" s="12">
        <v>3</v>
      </c>
      <c r="B8" s="13" t="s">
        <v>9</v>
      </c>
      <c r="C8" s="13" t="s">
        <v>45</v>
      </c>
      <c r="D8" s="31" t="str">
        <f>IFERROR(VLOOKUP(C8,Barang!$B$6:$D$19,2,0),"")</f>
        <v xml:space="preserve">Celana pdh </v>
      </c>
      <c r="E8" s="44">
        <v>22</v>
      </c>
      <c r="F8" s="22" t="str">
        <f>IFERROR(VLOOKUP(C8,Barang!$B$6:$D$19,3,0),"")</f>
        <v>PCS</v>
      </c>
    </row>
    <row r="9" spans="1:6" x14ac:dyDescent="0.25">
      <c r="A9" s="12">
        <v>4</v>
      </c>
      <c r="B9" s="13" t="s">
        <v>17</v>
      </c>
      <c r="C9" s="13" t="s">
        <v>47</v>
      </c>
      <c r="D9" s="31" t="str">
        <f>IFERROR(VLOOKUP(C9,Barang!$B$6:$D$19,2,0),"")</f>
        <v xml:space="preserve">Sapu </v>
      </c>
      <c r="E9" s="44">
        <v>3</v>
      </c>
      <c r="F9" s="22" t="str">
        <f>IFERROR(VLOOKUP(C9,Barang!$B$6:$D$19,3,0),"")</f>
        <v xml:space="preserve">UNIT </v>
      </c>
    </row>
    <row r="10" spans="1:6" x14ac:dyDescent="0.25">
      <c r="A10" s="12">
        <v>5</v>
      </c>
      <c r="B10" s="13" t="s">
        <v>17</v>
      </c>
      <c r="C10" s="13" t="s">
        <v>49</v>
      </c>
      <c r="D10" s="31" t="str">
        <f>IFERROR(VLOOKUP(C10,Barang!$B$6:$D$19,2,0),"")</f>
        <v xml:space="preserve">Kain pel </v>
      </c>
      <c r="E10" s="44">
        <v>4</v>
      </c>
      <c r="F10" s="22" t="str">
        <f>IFERROR(VLOOKUP(C10,Barang!$B$6:$D$19,3,0),"")</f>
        <v xml:space="preserve">UNIT </v>
      </c>
    </row>
    <row r="11" spans="1:6" x14ac:dyDescent="0.25">
      <c r="A11" s="12">
        <v>6</v>
      </c>
      <c r="B11" s="13" t="s">
        <v>17</v>
      </c>
      <c r="C11" s="13" t="s">
        <v>51</v>
      </c>
      <c r="D11" s="31" t="str">
        <f>IFERROR(VLOOKUP(C11,Barang!$B$6:$D$19,2,0),"")</f>
        <v xml:space="preserve">Serokan sampah </v>
      </c>
      <c r="E11" s="44">
        <v>3</v>
      </c>
      <c r="F11" s="22" t="str">
        <f>IFERROR(VLOOKUP(C11,Barang!$B$6:$D$19,3,0),"")</f>
        <v xml:space="preserve">UNIT </v>
      </c>
    </row>
    <row r="12" spans="1:6" x14ac:dyDescent="0.25">
      <c r="A12" s="12">
        <v>7</v>
      </c>
      <c r="B12" s="13" t="s">
        <v>114</v>
      </c>
      <c r="C12" s="13" t="s">
        <v>53</v>
      </c>
      <c r="D12" s="31" t="str">
        <f>IFERROR(VLOOKUP(C12,Barang!$B$6:$D$19,2,0),"")</f>
        <v xml:space="preserve">sabun cuci tangan </v>
      </c>
      <c r="E12" s="44">
        <v>5</v>
      </c>
      <c r="F12" s="22" t="str">
        <f>IFERROR(VLOOKUP(C12,Barang!$B$6:$D$19,3,0),"")</f>
        <v>JERIGEN</v>
      </c>
    </row>
    <row r="13" spans="1:6" x14ac:dyDescent="0.25">
      <c r="A13" s="12">
        <v>8</v>
      </c>
      <c r="B13" s="13" t="s">
        <v>114</v>
      </c>
      <c r="C13" s="13" t="s">
        <v>55</v>
      </c>
      <c r="D13" s="31" t="str">
        <f>IFERROR(VLOOKUP(C13,Barang!$B$6:$D$19,2,0),"")</f>
        <v xml:space="preserve">sabun lantai </v>
      </c>
      <c r="E13" s="44">
        <v>4</v>
      </c>
      <c r="F13" s="22" t="str">
        <f>IFERROR(VLOOKUP(C13,Barang!$B$6:$D$19,3,0),"")</f>
        <v>JERIGEN</v>
      </c>
    </row>
    <row r="14" spans="1:6" x14ac:dyDescent="0.25">
      <c r="A14" s="12">
        <v>9</v>
      </c>
      <c r="B14" s="13" t="s">
        <v>114</v>
      </c>
      <c r="C14" s="13" t="s">
        <v>57</v>
      </c>
      <c r="D14" s="31" t="str">
        <f>IFERROR(VLOOKUP(C14,Barang!$B$6:$D$19,2,0),"")</f>
        <v xml:space="preserve">Cling pembersih kaca </v>
      </c>
      <c r="E14" s="44">
        <v>2</v>
      </c>
      <c r="F14" s="22" t="str">
        <f>IFERROR(VLOOKUP(C14,Barang!$B$6:$D$19,3,0),"")</f>
        <v>JERIGEN</v>
      </c>
    </row>
    <row r="15" spans="1:6" x14ac:dyDescent="0.25">
      <c r="A15" s="12">
        <v>10</v>
      </c>
      <c r="B15" s="13" t="s">
        <v>115</v>
      </c>
      <c r="C15" s="13" t="s">
        <v>59</v>
      </c>
      <c r="D15" s="31" t="str">
        <f>IFERROR(VLOOKUP(C15,Barang!$B$6:$D$19,2,0),"")</f>
        <v>Kertas A4</v>
      </c>
      <c r="E15" s="44">
        <v>3</v>
      </c>
      <c r="F15" s="22" t="str">
        <f>IFERROR(VLOOKUP(C15,Barang!$B$6:$D$19,3,0),"")</f>
        <v>RIM</v>
      </c>
    </row>
    <row r="16" spans="1:6" x14ac:dyDescent="0.25">
      <c r="A16" s="12">
        <v>11</v>
      </c>
      <c r="B16" s="13" t="s">
        <v>115</v>
      </c>
      <c r="C16" s="13" t="s">
        <v>61</v>
      </c>
      <c r="D16" s="31" t="str">
        <f>IFERROR(VLOOKUP(C16,Barang!$B$6:$D$19,2,0),"")</f>
        <v xml:space="preserve">Kertas F4 </v>
      </c>
      <c r="E16" s="44">
        <v>2</v>
      </c>
      <c r="F16" s="22" t="str">
        <f>IFERROR(VLOOKUP(C16,Barang!$B$6:$D$19,3,0),"")</f>
        <v>RIM</v>
      </c>
    </row>
    <row r="17" spans="1:6" x14ac:dyDescent="0.25">
      <c r="A17" s="12">
        <v>12</v>
      </c>
      <c r="B17" s="13" t="s">
        <v>115</v>
      </c>
      <c r="C17" s="13" t="s">
        <v>63</v>
      </c>
      <c r="D17" s="31" t="str">
        <f>IFERROR(VLOOKUP(C17,Barang!$B$6:$D$19,2,0),"")</f>
        <v xml:space="preserve">Tinta Printer </v>
      </c>
      <c r="E17" s="44">
        <v>8</v>
      </c>
      <c r="F17" s="22" t="str">
        <f>IFERROR(VLOOKUP(C17,Barang!$B$6:$D$19,3,0),"")</f>
        <v>BUAH</v>
      </c>
    </row>
    <row r="18" spans="1:6" x14ac:dyDescent="0.25">
      <c r="A18" s="12">
        <v>13</v>
      </c>
      <c r="B18" s="13" t="s">
        <v>115</v>
      </c>
      <c r="C18" s="13" t="s">
        <v>65</v>
      </c>
      <c r="D18" s="31" t="str">
        <f>IFERROR(VLOOKUP(C18,Barang!$B$6:$D$19,2,0),"")</f>
        <v xml:space="preserve">Map Biola Merah </v>
      </c>
      <c r="E18" s="44">
        <v>1</v>
      </c>
      <c r="F18" s="22" t="str">
        <f>IFERROR(VLOOKUP(C18,Barang!$B$6:$D$19,3,0),"")</f>
        <v>PACK</v>
      </c>
    </row>
    <row r="19" spans="1:6" x14ac:dyDescent="0.25">
      <c r="A19" s="12">
        <v>14</v>
      </c>
      <c r="B19" s="13" t="s">
        <v>115</v>
      </c>
      <c r="C19" s="13" t="s">
        <v>67</v>
      </c>
      <c r="D19" s="31" t="str">
        <f>IFERROR(VLOOKUP(C19,Barang!$B$6:$D$19,2,0),"")</f>
        <v xml:space="preserve">Map Coklat </v>
      </c>
      <c r="E19" s="44">
        <v>2</v>
      </c>
      <c r="F19" s="22" t="str">
        <f>IFERROR(VLOOKUP(C19,Barang!$B$6:$D$19,3,0),"")</f>
        <v>PACK</v>
      </c>
    </row>
    <row r="20" spans="1:6" x14ac:dyDescent="0.25">
      <c r="A20" s="32"/>
      <c r="B20" s="33" t="s">
        <v>73</v>
      </c>
      <c r="C20" s="34"/>
      <c r="D20" s="35"/>
      <c r="E20" s="36">
        <f>SUM(E6:E19)</f>
        <v>103</v>
      </c>
      <c r="F20" s="32"/>
    </row>
  </sheetData>
  <mergeCells count="7">
    <mergeCell ref="A1:F1"/>
    <mergeCell ref="A2:F2"/>
    <mergeCell ref="E4:F4"/>
    <mergeCell ref="A4:A5"/>
    <mergeCell ref="B4:B5"/>
    <mergeCell ref="C4:C5"/>
    <mergeCell ref="D4:D5"/>
  </mergeCells>
  <phoneticPr fontId="11" type="noConversion"/>
  <dataValidations count="1">
    <dataValidation type="list" allowBlank="1" showInputMessage="1" showErrorMessage="1" sqref="C6:C19" xr:uid="{00000000-0002-0000-0200-000001000000}">
      <formula1>kode_barang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Data!$C$7:$C$11</xm:f>
          </x14:formula1>
          <xm:sqref>B6:B19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20"/>
  <sheetViews>
    <sheetView showGridLines="0" topLeftCell="A4" zoomScale="110" zoomScaleNormal="110" workbookViewId="0">
      <selection activeCell="J6" sqref="J6"/>
    </sheetView>
  </sheetViews>
  <sheetFormatPr defaultColWidth="9" defaultRowHeight="15" x14ac:dyDescent="0.25"/>
  <cols>
    <col min="1" max="1" width="4.85546875" customWidth="1"/>
    <col min="2" max="2" width="10.85546875" customWidth="1"/>
    <col min="3" max="3" width="11.5703125" customWidth="1"/>
    <col min="4" max="4" width="13.85546875" customWidth="1"/>
    <col min="5" max="5" width="14.7109375" customWidth="1"/>
    <col min="6" max="6" width="14.28515625" customWidth="1"/>
    <col min="7" max="7" width="29.85546875" bestFit="1" customWidth="1"/>
    <col min="8" max="8" width="15.28515625" customWidth="1"/>
    <col min="9" max="9" width="15.140625" customWidth="1"/>
    <col min="10" max="10" width="8.140625" customWidth="1"/>
    <col min="11" max="11" width="7.5703125" bestFit="1" customWidth="1"/>
  </cols>
  <sheetData>
    <row r="1" spans="1:11" x14ac:dyDescent="0.25">
      <c r="A1" s="65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62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4" spans="1:11" x14ac:dyDescent="0.25">
      <c r="A4" s="68" t="s">
        <v>3</v>
      </c>
      <c r="B4" s="68" t="s">
        <v>74</v>
      </c>
      <c r="C4" s="68" t="s">
        <v>75</v>
      </c>
      <c r="D4" s="68" t="s">
        <v>69</v>
      </c>
      <c r="E4" s="68" t="s">
        <v>5</v>
      </c>
      <c r="F4" s="68" t="s">
        <v>76</v>
      </c>
      <c r="G4" s="68" t="s">
        <v>77</v>
      </c>
      <c r="H4" s="68" t="s">
        <v>38</v>
      </c>
      <c r="I4" s="68" t="s">
        <v>39</v>
      </c>
      <c r="J4" s="66" t="s">
        <v>71</v>
      </c>
      <c r="K4" s="67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9" t="s">
        <v>78</v>
      </c>
      <c r="K5" s="9" t="s">
        <v>72</v>
      </c>
    </row>
    <row r="6" spans="1:11" x14ac:dyDescent="0.25">
      <c r="A6" s="12">
        <v>1</v>
      </c>
      <c r="B6" s="43" t="s">
        <v>79</v>
      </c>
      <c r="C6" s="29">
        <v>45295</v>
      </c>
      <c r="D6" s="13" t="s">
        <v>9</v>
      </c>
      <c r="E6" s="14" t="str">
        <f>IFERROR(VLOOKUP(D6,Data!$C$7:$G$10,2,0),"")</f>
        <v>GUDANG KAPOR</v>
      </c>
      <c r="F6" s="13" t="s">
        <v>28</v>
      </c>
      <c r="G6" s="14" t="str">
        <f>IFERROR(VLOOKUP(F6,Data!$C$16:$F$19,2,0),"")</f>
        <v xml:space="preserve">ROLOG POLDA KEPRI </v>
      </c>
      <c r="H6" s="13" t="s">
        <v>41</v>
      </c>
      <c r="I6" s="14" t="str">
        <f>IFERROR(VLOOKUP(H6,Barang!$B$6:$D$19,2,0),"")</f>
        <v xml:space="preserve">Sepatu pdh </v>
      </c>
      <c r="J6" s="26">
        <v>60</v>
      </c>
      <c r="K6" s="27" t="str">
        <f>IFERROR(VLOOKUP(H6,Barang!$B$6:$D$19,3,0),"")</f>
        <v>PASANG</v>
      </c>
    </row>
    <row r="7" spans="1:11" x14ac:dyDescent="0.25">
      <c r="A7" s="12">
        <v>2</v>
      </c>
      <c r="B7" s="43" t="s">
        <v>80</v>
      </c>
      <c r="C7" s="29">
        <v>45295</v>
      </c>
      <c r="D7" s="13" t="s">
        <v>9</v>
      </c>
      <c r="E7" s="14" t="str">
        <f>IFERROR(VLOOKUP(D7,Data!$C$7:$G$10,2,0),"")</f>
        <v>GUDANG KAPOR</v>
      </c>
      <c r="F7" s="13" t="s">
        <v>28</v>
      </c>
      <c r="G7" s="14" t="str">
        <f>IFERROR(VLOOKUP(F7,Data!$C$16:$F$19,2,0),"")</f>
        <v xml:space="preserve">ROLOG POLDA KEPRI </v>
      </c>
      <c r="H7" s="13" t="s">
        <v>43</v>
      </c>
      <c r="I7" s="14" t="str">
        <f>IFERROR(VLOOKUP(H7,Barang!$B$6:$D$19,2,0),"")</f>
        <v xml:space="preserve">Baju pdh </v>
      </c>
      <c r="J7" s="26">
        <v>60</v>
      </c>
      <c r="K7" s="27" t="str">
        <f>IFERROR(VLOOKUP(H7,Barang!$B$6:$D$19,3,0),"")</f>
        <v>PCS</v>
      </c>
    </row>
    <row r="8" spans="1:11" x14ac:dyDescent="0.25">
      <c r="A8" s="12">
        <v>3</v>
      </c>
      <c r="B8" s="43" t="s">
        <v>81</v>
      </c>
      <c r="C8" s="29">
        <v>45295</v>
      </c>
      <c r="D8" s="13" t="s">
        <v>9</v>
      </c>
      <c r="E8" s="14" t="str">
        <f>IFERROR(VLOOKUP(D8,Data!$C$7:$G$10,2,0),"")</f>
        <v>GUDANG KAPOR</v>
      </c>
      <c r="F8" s="13" t="s">
        <v>28</v>
      </c>
      <c r="G8" s="14" t="str">
        <f>IFERROR(VLOOKUP(F8,Data!$C$16:$F$19,2,0),"")</f>
        <v xml:space="preserve">ROLOG POLDA KEPRI </v>
      </c>
      <c r="H8" s="13" t="s">
        <v>45</v>
      </c>
      <c r="I8" s="14" t="str">
        <f>IFERROR(VLOOKUP(H8,Barang!$B$6:$D$19,2,0),"")</f>
        <v xml:space="preserve">Celana pdh </v>
      </c>
      <c r="J8" s="26">
        <v>60</v>
      </c>
      <c r="K8" s="27" t="str">
        <f>IFERROR(VLOOKUP(H8,Barang!$B$6:$D$19,3,0),"")</f>
        <v>PCS</v>
      </c>
    </row>
    <row r="9" spans="1:11" x14ac:dyDescent="0.25">
      <c r="A9" s="12">
        <v>4</v>
      </c>
      <c r="B9" s="43" t="s">
        <v>82</v>
      </c>
      <c r="C9" s="29">
        <v>45293</v>
      </c>
      <c r="D9" s="13" t="s">
        <v>17</v>
      </c>
      <c r="E9" s="14" t="str">
        <f>IFERROR(VLOOKUP(D9,Data!$C$7:$G$10,2,0),"")</f>
        <v xml:space="preserve">GUDANG 1 </v>
      </c>
      <c r="F9" s="13" t="s">
        <v>30</v>
      </c>
      <c r="G9" s="14" t="str">
        <f>IFERROR(VLOOKUP(F9,Data!$C$16:$F$19,2,0),"")</f>
        <v xml:space="preserve">PT DWIKARYA NUANSA ALAMI </v>
      </c>
      <c r="H9" s="13" t="s">
        <v>47</v>
      </c>
      <c r="I9" s="14" t="str">
        <f>IFERROR(VLOOKUP(H9,Barang!$B$6:$D$19,2,0),"")</f>
        <v xml:space="preserve">Sapu </v>
      </c>
      <c r="J9" s="26">
        <v>12</v>
      </c>
      <c r="K9" s="27" t="str">
        <f>IFERROR(VLOOKUP(H9,Barang!$B$6:$D$19,3,0),"")</f>
        <v xml:space="preserve">UNIT </v>
      </c>
    </row>
    <row r="10" spans="1:11" x14ac:dyDescent="0.25">
      <c r="A10" s="12">
        <v>5</v>
      </c>
      <c r="B10" s="43" t="s">
        <v>83</v>
      </c>
      <c r="C10" s="29">
        <v>45293</v>
      </c>
      <c r="D10" s="13" t="s">
        <v>17</v>
      </c>
      <c r="E10" s="14" t="str">
        <f>IFERROR(VLOOKUP(D10,Data!$C$7:$G$10,2,0),"")</f>
        <v xml:space="preserve">GUDANG 1 </v>
      </c>
      <c r="F10" s="13" t="s">
        <v>30</v>
      </c>
      <c r="G10" s="14" t="str">
        <f>IFERROR(VLOOKUP(F10,Data!$C$16:$F$19,2,0),"")</f>
        <v xml:space="preserve">PT DWIKARYA NUANSA ALAMI </v>
      </c>
      <c r="H10" s="13" t="s">
        <v>49</v>
      </c>
      <c r="I10" s="14" t="str">
        <f>IFERROR(VLOOKUP(H10,Barang!$B$6:$D$19,2,0),"")</f>
        <v xml:space="preserve">Kain pel </v>
      </c>
      <c r="J10" s="26">
        <v>6</v>
      </c>
      <c r="K10" s="27" t="str">
        <f>IFERROR(VLOOKUP(H10,Barang!$B$6:$D$19,3,0),"")</f>
        <v xml:space="preserve">UNIT </v>
      </c>
    </row>
    <row r="11" spans="1:11" x14ac:dyDescent="0.25">
      <c r="A11" s="12">
        <v>6</v>
      </c>
      <c r="B11" s="43" t="s">
        <v>84</v>
      </c>
      <c r="C11" s="29">
        <v>45293</v>
      </c>
      <c r="D11" s="13" t="s">
        <v>17</v>
      </c>
      <c r="E11" s="14" t="str">
        <f>IFERROR(VLOOKUP(D11,Data!$C$7:$G$10,2,0),"")</f>
        <v xml:space="preserve">GUDANG 1 </v>
      </c>
      <c r="F11" s="13" t="s">
        <v>30</v>
      </c>
      <c r="G11" s="14" t="str">
        <f>IFERROR(VLOOKUP(F11,Data!$C$16:$F$19,2,0),"")</f>
        <v xml:space="preserve">PT DWIKARYA NUANSA ALAMI </v>
      </c>
      <c r="H11" s="13" t="s">
        <v>51</v>
      </c>
      <c r="I11" s="14" t="str">
        <f>IFERROR(VLOOKUP(H11,Barang!$B$6:$D$19,2,0),"")</f>
        <v xml:space="preserve">Serokan sampah </v>
      </c>
      <c r="J11" s="26">
        <v>6</v>
      </c>
      <c r="K11" s="27" t="str">
        <f>IFERROR(VLOOKUP(H11,Barang!$B$6:$D$19,3,0),"")</f>
        <v xml:space="preserve">UNIT </v>
      </c>
    </row>
    <row r="12" spans="1:11" x14ac:dyDescent="0.25">
      <c r="A12" s="12">
        <v>7</v>
      </c>
      <c r="B12" s="43" t="s">
        <v>85</v>
      </c>
      <c r="C12" s="29">
        <v>45293</v>
      </c>
      <c r="D12" s="13" t="s">
        <v>114</v>
      </c>
      <c r="E12" s="14" t="str">
        <f>IFERROR(VLOOKUP(D12,Data!$C$7:$G$10,2,0),"")</f>
        <v>GUDANG 2</v>
      </c>
      <c r="F12" s="13" t="s">
        <v>30</v>
      </c>
      <c r="G12" s="14" t="str">
        <f>IFERROR(VLOOKUP(F12,Data!$C$16:$F$19,2,0),"")</f>
        <v xml:space="preserve">PT DWIKARYA NUANSA ALAMI </v>
      </c>
      <c r="H12" s="13" t="s">
        <v>53</v>
      </c>
      <c r="I12" s="14" t="str">
        <f>IFERROR(VLOOKUP(H12,Barang!$B$6:$D$19,2,0),"")</f>
        <v xml:space="preserve">sabun cuci tangan </v>
      </c>
      <c r="J12" s="26">
        <v>24</v>
      </c>
      <c r="K12" s="27" t="str">
        <f>IFERROR(VLOOKUP(H12,Barang!$B$6:$D$19,3,0),"")</f>
        <v>JERIGEN</v>
      </c>
    </row>
    <row r="13" spans="1:11" x14ac:dyDescent="0.25">
      <c r="A13" s="12">
        <v>8</v>
      </c>
      <c r="B13" s="43" t="s">
        <v>146</v>
      </c>
      <c r="C13" s="29">
        <v>45293</v>
      </c>
      <c r="D13" s="13" t="s">
        <v>114</v>
      </c>
      <c r="E13" s="14" t="str">
        <f>IFERROR(VLOOKUP(D13,Data!$C$7:$G$10,2,0),"")</f>
        <v>GUDANG 2</v>
      </c>
      <c r="F13" s="13" t="s">
        <v>30</v>
      </c>
      <c r="G13" s="14" t="str">
        <f>IFERROR(VLOOKUP(F13,Data!$C$16:$F$19,2,0),"")</f>
        <v xml:space="preserve">PT DWIKARYA NUANSA ALAMI </v>
      </c>
      <c r="H13" s="13" t="s">
        <v>55</v>
      </c>
      <c r="I13" s="14" t="str">
        <f>IFERROR(VLOOKUP(H13,Barang!$B$6:$D$19,2,0),"")</f>
        <v xml:space="preserve">sabun lantai </v>
      </c>
      <c r="J13" s="26">
        <v>18</v>
      </c>
      <c r="K13" s="27" t="str">
        <f>IFERROR(VLOOKUP(H13,Barang!$B$6:$D$19,3,0),"")</f>
        <v>JERIGEN</v>
      </c>
    </row>
    <row r="14" spans="1:11" x14ac:dyDescent="0.25">
      <c r="A14" s="12">
        <v>9</v>
      </c>
      <c r="B14" s="43" t="s">
        <v>147</v>
      </c>
      <c r="C14" s="29">
        <v>45293</v>
      </c>
      <c r="D14" s="13" t="s">
        <v>114</v>
      </c>
      <c r="E14" s="14" t="str">
        <f>IFERROR(VLOOKUP(D14,Data!$C$7:$G$10,2,0),"")</f>
        <v>GUDANG 2</v>
      </c>
      <c r="F14" s="13" t="s">
        <v>30</v>
      </c>
      <c r="G14" s="14" t="str">
        <f>IFERROR(VLOOKUP(F14,Data!$C$16:$F$19,2,0),"")</f>
        <v xml:space="preserve">PT DWIKARYA NUANSA ALAMI </v>
      </c>
      <c r="H14" s="13" t="s">
        <v>57</v>
      </c>
      <c r="I14" s="14" t="str">
        <f>IFERROR(VLOOKUP(H14,Barang!$B$6:$D$19,2,0),"")</f>
        <v xml:space="preserve">Cling pembersih kaca </v>
      </c>
      <c r="J14" s="26">
        <v>12</v>
      </c>
      <c r="K14" s="27" t="str">
        <f>IFERROR(VLOOKUP(H14,Barang!$B$6:$D$19,3,0),"")</f>
        <v>JERIGEN</v>
      </c>
    </row>
    <row r="15" spans="1:11" x14ac:dyDescent="0.25">
      <c r="A15" s="12">
        <v>10</v>
      </c>
      <c r="B15" s="43" t="s">
        <v>148</v>
      </c>
      <c r="C15" s="29">
        <v>45295</v>
      </c>
      <c r="D15" s="13" t="s">
        <v>115</v>
      </c>
      <c r="E15" s="14" t="str">
        <f>IFERROR(VLOOKUP(D15,Data!$C$7:$G$10,2,0),"")</f>
        <v>GUDANG 3</v>
      </c>
      <c r="F15" s="13" t="s">
        <v>31</v>
      </c>
      <c r="G15" s="14" t="str">
        <f>IFERROR(VLOOKUP(F15,Data!$C$16:$F$19,2,0),"")</f>
        <v xml:space="preserve">STATIONERY DAN PHOTO DIGITAL </v>
      </c>
      <c r="H15" s="13" t="s">
        <v>59</v>
      </c>
      <c r="I15" s="14" t="str">
        <f>IFERROR(VLOOKUP(H15,Barang!$B$6:$D$19,2,0),"")</f>
        <v>Kertas A4</v>
      </c>
      <c r="J15" s="26">
        <v>6</v>
      </c>
      <c r="K15" s="27" t="str">
        <f>IFERROR(VLOOKUP(H15,Barang!$B$6:$D$19,3,0),"")</f>
        <v>RIM</v>
      </c>
    </row>
    <row r="16" spans="1:11" x14ac:dyDescent="0.25">
      <c r="A16" s="12">
        <v>11</v>
      </c>
      <c r="B16" s="43" t="s">
        <v>149</v>
      </c>
      <c r="C16" s="29">
        <v>45295</v>
      </c>
      <c r="D16" s="13" t="s">
        <v>115</v>
      </c>
      <c r="E16" s="14" t="str">
        <f>IFERROR(VLOOKUP(D16,Data!$C$7:$G$10,2,0),"")</f>
        <v>GUDANG 3</v>
      </c>
      <c r="F16" s="13" t="s">
        <v>31</v>
      </c>
      <c r="G16" s="14" t="str">
        <f>IFERROR(VLOOKUP(F16,Data!$C$16:$F$19,2,0),"")</f>
        <v xml:space="preserve">STATIONERY DAN PHOTO DIGITAL </v>
      </c>
      <c r="H16" s="13" t="s">
        <v>61</v>
      </c>
      <c r="I16" s="14" t="str">
        <f>IFERROR(VLOOKUP(H16,Barang!$B$6:$D$19,2,0),"")</f>
        <v xml:space="preserve">Kertas F4 </v>
      </c>
      <c r="J16" s="26">
        <v>3</v>
      </c>
      <c r="K16" s="27" t="str">
        <f>IFERROR(VLOOKUP(H16,Barang!$B$6:$D$19,3,0),"")</f>
        <v>RIM</v>
      </c>
    </row>
    <row r="17" spans="1:11" x14ac:dyDescent="0.25">
      <c r="A17" s="12">
        <v>12</v>
      </c>
      <c r="B17" s="43" t="s">
        <v>150</v>
      </c>
      <c r="C17" s="29">
        <v>45295</v>
      </c>
      <c r="D17" s="13" t="s">
        <v>115</v>
      </c>
      <c r="E17" s="14" t="str">
        <f>IFERROR(VLOOKUP(D17,Data!$C$7:$G$10,2,0),"")</f>
        <v>GUDANG 3</v>
      </c>
      <c r="F17" s="13" t="s">
        <v>31</v>
      </c>
      <c r="G17" s="14" t="str">
        <f>IFERROR(VLOOKUP(F17,Data!$C$16:$F$19,2,0),"")</f>
        <v xml:space="preserve">STATIONERY DAN PHOTO DIGITAL </v>
      </c>
      <c r="H17" s="13" t="s">
        <v>63</v>
      </c>
      <c r="I17" s="14" t="str">
        <f>IFERROR(VLOOKUP(H17,Barang!$B$6:$D$19,2,0),"")</f>
        <v xml:space="preserve">Tinta Printer </v>
      </c>
      <c r="J17" s="26">
        <v>8</v>
      </c>
      <c r="K17" s="27" t="str">
        <f>IFERROR(VLOOKUP(H17,Barang!$B$6:$D$19,3,0),"")</f>
        <v>BUAH</v>
      </c>
    </row>
    <row r="18" spans="1:11" x14ac:dyDescent="0.25">
      <c r="A18" s="12">
        <v>13</v>
      </c>
      <c r="B18" s="43" t="s">
        <v>151</v>
      </c>
      <c r="C18" s="29">
        <v>45295</v>
      </c>
      <c r="D18" s="13" t="s">
        <v>115</v>
      </c>
      <c r="E18" s="14" t="str">
        <f>IFERROR(VLOOKUP(D18,Data!$C$7:$G$10,2,0),"")</f>
        <v>GUDANG 3</v>
      </c>
      <c r="F18" s="13" t="s">
        <v>31</v>
      </c>
      <c r="G18" s="14" t="str">
        <f>IFERROR(VLOOKUP(F18,Data!$C$16:$F$19,2,0),"")</f>
        <v xml:space="preserve">STATIONERY DAN PHOTO DIGITAL </v>
      </c>
      <c r="H18" s="13" t="s">
        <v>65</v>
      </c>
      <c r="I18" s="14" t="str">
        <f>IFERROR(VLOOKUP(H18,Barang!$B$6:$D$19,2,0),"")</f>
        <v xml:space="preserve">Map Biola Merah </v>
      </c>
      <c r="J18" s="26">
        <v>2</v>
      </c>
      <c r="K18" s="27" t="str">
        <f>IFERROR(VLOOKUP(H18,Barang!$B$6:$D$19,3,0),"")</f>
        <v>PACK</v>
      </c>
    </row>
    <row r="19" spans="1:11" x14ac:dyDescent="0.25">
      <c r="A19" s="12">
        <v>14</v>
      </c>
      <c r="B19" s="43" t="s">
        <v>152</v>
      </c>
      <c r="C19" s="29">
        <v>45295</v>
      </c>
      <c r="D19" s="13" t="s">
        <v>115</v>
      </c>
      <c r="E19" s="14" t="str">
        <f>IFERROR(VLOOKUP(D19,Data!$C$7:$G$10,2,0),"")</f>
        <v>GUDANG 3</v>
      </c>
      <c r="F19" s="13" t="s">
        <v>31</v>
      </c>
      <c r="G19" s="14" t="str">
        <f>IFERROR(VLOOKUP(F19,Data!$C$16:$F$19,2,0),"")</f>
        <v xml:space="preserve">STATIONERY DAN PHOTO DIGITAL </v>
      </c>
      <c r="H19" s="13" t="s">
        <v>67</v>
      </c>
      <c r="I19" s="14" t="str">
        <f>IFERROR(VLOOKUP(H19,Barang!$B$6:$D$19,2,0),"")</f>
        <v xml:space="preserve">Map Coklat </v>
      </c>
      <c r="J19" s="26">
        <v>2</v>
      </c>
      <c r="K19" s="27" t="str">
        <f>IFERROR(VLOOKUP(H19,Barang!$B$6:$D$19,3,0),"")</f>
        <v>PACK</v>
      </c>
    </row>
    <row r="20" spans="1:11" x14ac:dyDescent="0.25">
      <c r="A20" s="18"/>
      <c r="B20" s="19" t="s">
        <v>73</v>
      </c>
      <c r="C20" s="25"/>
      <c r="D20" s="25"/>
      <c r="E20" s="25"/>
      <c r="F20" s="25"/>
      <c r="G20" s="25"/>
      <c r="H20" s="25"/>
      <c r="I20" s="20"/>
      <c r="J20" s="28">
        <f>SUM(J6:J19)</f>
        <v>279</v>
      </c>
      <c r="K20" s="18"/>
    </row>
  </sheetData>
  <mergeCells count="12">
    <mergeCell ref="A1:K1"/>
    <mergeCell ref="A2:K2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dataValidations count="3">
    <dataValidation type="list" allowBlank="1" showInputMessage="1" showErrorMessage="1" sqref="D6:D20" xr:uid="{00000000-0002-0000-0300-000000000000}">
      <formula1>kode_gudang</formula1>
    </dataValidation>
    <dataValidation type="list" allowBlank="1" showInputMessage="1" showErrorMessage="1" sqref="F6:F20" xr:uid="{00000000-0002-0000-0300-000001000000}">
      <formula1>kode_vendor</formula1>
    </dataValidation>
    <dataValidation type="list" allowBlank="1" showInputMessage="1" showErrorMessage="1" sqref="H6:H20" xr:uid="{00000000-0002-0000-0300-000002000000}">
      <formula1>kode_barang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20"/>
  <sheetViews>
    <sheetView showGridLines="0" topLeftCell="B1" zoomScale="112" zoomScaleNormal="110" workbookViewId="0">
      <selection activeCell="G16" sqref="G16"/>
    </sheetView>
  </sheetViews>
  <sheetFormatPr defaultColWidth="9" defaultRowHeight="15" x14ac:dyDescent="0.25"/>
  <cols>
    <col min="1" max="1" width="4.85546875" customWidth="1"/>
    <col min="2" max="2" width="10.85546875" customWidth="1"/>
    <col min="3" max="3" width="12.28515625" customWidth="1"/>
    <col min="4" max="4" width="14.28515625" customWidth="1"/>
    <col min="5" max="6" width="15.42578125" customWidth="1"/>
    <col min="7" max="7" width="24.5703125" customWidth="1"/>
    <col min="8" max="8" width="14" customWidth="1"/>
    <col min="9" max="9" width="19.140625" bestFit="1" customWidth="1"/>
    <col min="10" max="10" width="8.140625" customWidth="1"/>
    <col min="11" max="11" width="7.5703125" bestFit="1" customWidth="1"/>
  </cols>
  <sheetData>
    <row r="1" spans="1:11" x14ac:dyDescent="0.25">
      <c r="A1" s="65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59" t="s">
        <v>86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4" spans="1:11" x14ac:dyDescent="0.25">
      <c r="A4" s="68" t="s">
        <v>3</v>
      </c>
      <c r="B4" s="68" t="s">
        <v>74</v>
      </c>
      <c r="C4" s="68" t="s">
        <v>75</v>
      </c>
      <c r="D4" s="68" t="s">
        <v>69</v>
      </c>
      <c r="E4" s="68" t="s">
        <v>5</v>
      </c>
      <c r="F4" s="68" t="s">
        <v>183</v>
      </c>
      <c r="G4" s="68" t="s">
        <v>77</v>
      </c>
      <c r="H4" s="68" t="s">
        <v>38</v>
      </c>
      <c r="I4" s="68" t="s">
        <v>39</v>
      </c>
      <c r="J4" s="66" t="s">
        <v>71</v>
      </c>
      <c r="K4" s="67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9" t="s">
        <v>78</v>
      </c>
      <c r="K5" s="9" t="s">
        <v>72</v>
      </c>
    </row>
    <row r="6" spans="1:11" x14ac:dyDescent="0.25">
      <c r="A6" s="12">
        <v>1</v>
      </c>
      <c r="B6" s="13" t="s">
        <v>87</v>
      </c>
      <c r="C6" s="24">
        <v>45306</v>
      </c>
      <c r="D6" s="13" t="s">
        <v>9</v>
      </c>
      <c r="E6" s="14" t="str">
        <f>IFERROR(VLOOKUP(D6,Data!$C$7:$G$10,2,0),"")</f>
        <v>GUDANG KAPOR</v>
      </c>
      <c r="F6" s="14" t="str">
        <f>Data!C25</f>
        <v>P-001</v>
      </c>
      <c r="G6" s="14" t="str">
        <f>Data!D25</f>
        <v>POLSEK BATU AJI</v>
      </c>
      <c r="H6" s="13" t="s">
        <v>41</v>
      </c>
      <c r="I6" s="14" t="str">
        <f>IFERROR(VLOOKUP(H6,Barang!$B$6:$D$19,2,0),"")</f>
        <v xml:space="preserve">Sepatu pdh </v>
      </c>
      <c r="J6" s="26">
        <v>54</v>
      </c>
      <c r="K6" s="27" t="str">
        <f>IFERROR(VLOOKUP(H6,Barang!$B$6:$D$19,3,0),"")</f>
        <v>PASANG</v>
      </c>
    </row>
    <row r="7" spans="1:11" x14ac:dyDescent="0.25">
      <c r="A7" s="12">
        <v>2</v>
      </c>
      <c r="B7" s="13" t="s">
        <v>88</v>
      </c>
      <c r="C7" s="24">
        <v>45306</v>
      </c>
      <c r="D7" s="13" t="s">
        <v>9</v>
      </c>
      <c r="E7" s="14" t="str">
        <f>IFERROR(VLOOKUP(D7,Data!$C$7:$G$10,2,0),"")</f>
        <v>GUDANG KAPOR</v>
      </c>
      <c r="F7" s="14" t="str">
        <f>Data!C26</f>
        <v>P-002</v>
      </c>
      <c r="G7" s="14" t="str">
        <f>Data!D26</f>
        <v xml:space="preserve">POLSEK BATAM KOTA </v>
      </c>
      <c r="H7" s="13" t="s">
        <v>43</v>
      </c>
      <c r="I7" s="14" t="str">
        <f>IFERROR(VLOOKUP(H7,Barang!$B$6:$D$19,2,0),"")</f>
        <v xml:space="preserve">Baju pdh </v>
      </c>
      <c r="J7" s="26">
        <v>54</v>
      </c>
      <c r="K7" s="27" t="str">
        <f>IFERROR(VLOOKUP(H7,Barang!$B$6:$D$19,3,0),"")</f>
        <v>PCS</v>
      </c>
    </row>
    <row r="8" spans="1:11" x14ac:dyDescent="0.25">
      <c r="A8" s="12">
        <v>3</v>
      </c>
      <c r="B8" s="13" t="s">
        <v>89</v>
      </c>
      <c r="C8" s="24">
        <v>45306</v>
      </c>
      <c r="D8" s="13" t="s">
        <v>9</v>
      </c>
      <c r="E8" s="14" t="str">
        <f>IFERROR(VLOOKUP(D8,Data!$C$7:$G$10,2,0),"")</f>
        <v>GUDANG KAPOR</v>
      </c>
      <c r="F8" s="14" t="str">
        <f>Data!C27</f>
        <v>P-003</v>
      </c>
      <c r="G8" s="14" t="str">
        <f>Data!D27</f>
        <v xml:space="preserve">POLSEK SEKUPANG </v>
      </c>
      <c r="H8" s="13" t="s">
        <v>45</v>
      </c>
      <c r="I8" s="14" t="str">
        <f>IFERROR(VLOOKUP(H8,Barang!$B$6:$D$19,2,0),"")</f>
        <v xml:space="preserve">Celana pdh </v>
      </c>
      <c r="J8" s="26">
        <v>54</v>
      </c>
      <c r="K8" s="27" t="str">
        <f>IFERROR(VLOOKUP(H8,Barang!$B$6:$D$19,3,0),"")</f>
        <v>PCS</v>
      </c>
    </row>
    <row r="9" spans="1:11" x14ac:dyDescent="0.25">
      <c r="A9" s="12">
        <v>4</v>
      </c>
      <c r="B9" s="13" t="s">
        <v>90</v>
      </c>
      <c r="C9" s="24">
        <v>45309</v>
      </c>
      <c r="D9" s="13" t="s">
        <v>17</v>
      </c>
      <c r="E9" s="14" t="str">
        <f>IFERROR(VLOOKUP(D9,Data!$C$7:$G$10,2,0),"")</f>
        <v xml:space="preserve">GUDANG 1 </v>
      </c>
      <c r="F9" s="14" t="str">
        <f>Data!C28</f>
        <v>P-004</v>
      </c>
      <c r="G9" s="14" t="str">
        <f>Data!D28</f>
        <v xml:space="preserve">POLSEK SAGULUNG </v>
      </c>
      <c r="H9" s="13" t="s">
        <v>47</v>
      </c>
      <c r="I9" s="14" t="str">
        <f>IFERROR(VLOOKUP(H9,Barang!$B$6:$D$19,2,0),"")</f>
        <v xml:space="preserve">Sapu </v>
      </c>
      <c r="J9" s="26">
        <v>11</v>
      </c>
      <c r="K9" s="27" t="str">
        <f>IFERROR(VLOOKUP(H9,Barang!$B$6:$D$19,3,0),"")</f>
        <v xml:space="preserve">UNIT </v>
      </c>
    </row>
    <row r="10" spans="1:11" x14ac:dyDescent="0.25">
      <c r="A10" s="12">
        <v>5</v>
      </c>
      <c r="B10" s="13" t="s">
        <v>91</v>
      </c>
      <c r="C10" s="24">
        <v>45309</v>
      </c>
      <c r="D10" s="13" t="s">
        <v>17</v>
      </c>
      <c r="E10" s="14" t="str">
        <f>IFERROR(VLOOKUP(D10,Data!$C$7:$G$10,2,0),"")</f>
        <v xml:space="preserve">GUDANG 1 </v>
      </c>
      <c r="F10" s="14" t="str">
        <f>Data!C29</f>
        <v>P-005</v>
      </c>
      <c r="G10" s="14" t="str">
        <f>Data!D29</f>
        <v>POLSEK KKP</v>
      </c>
      <c r="H10" s="13" t="s">
        <v>49</v>
      </c>
      <c r="I10" s="14" t="str">
        <f>IFERROR(VLOOKUP(H10,Barang!$B$6:$D$19,2,0),"")</f>
        <v xml:space="preserve">Kain pel </v>
      </c>
      <c r="J10" s="26">
        <v>4</v>
      </c>
      <c r="K10" s="27" t="str">
        <f>IFERROR(VLOOKUP(H10,Barang!$B$6:$D$19,3,0),"")</f>
        <v xml:space="preserve">UNIT </v>
      </c>
    </row>
    <row r="11" spans="1:11" x14ac:dyDescent="0.25">
      <c r="A11" s="12">
        <v>6</v>
      </c>
      <c r="B11" s="13" t="s">
        <v>92</v>
      </c>
      <c r="C11" s="24">
        <v>45309</v>
      </c>
      <c r="D11" s="13" t="s">
        <v>17</v>
      </c>
      <c r="E11" s="14" t="str">
        <f>IFERROR(VLOOKUP(D11,Data!$C$7:$G$10,2,0),"")</f>
        <v xml:space="preserve">GUDANG 1 </v>
      </c>
      <c r="F11" s="14" t="str">
        <f>Data!C30</f>
        <v>P-006</v>
      </c>
      <c r="G11" s="14" t="str">
        <f>Data!D30</f>
        <v xml:space="preserve">POLSEK KKB </v>
      </c>
      <c r="H11" s="13" t="s">
        <v>51</v>
      </c>
      <c r="I11" s="14" t="str">
        <f>IFERROR(VLOOKUP(H11,Barang!$B$6:$D$19,2,0),"")</f>
        <v xml:space="preserve">Serokan sampah </v>
      </c>
      <c r="J11" s="26">
        <v>4</v>
      </c>
      <c r="K11" s="27" t="str">
        <f>IFERROR(VLOOKUP(H11,Barang!$B$6:$D$19,3,0),"")</f>
        <v xml:space="preserve">UNIT </v>
      </c>
    </row>
    <row r="12" spans="1:11" x14ac:dyDescent="0.25">
      <c r="A12" s="12">
        <v>7</v>
      </c>
      <c r="B12" s="13" t="s">
        <v>93</v>
      </c>
      <c r="C12" s="24">
        <v>45309</v>
      </c>
      <c r="D12" s="13" t="s">
        <v>114</v>
      </c>
      <c r="E12" s="14" t="str">
        <f>IFERROR(VLOOKUP(D12,Data!$C$7:$G$10,2,0),"")</f>
        <v>GUDANG 2</v>
      </c>
      <c r="F12" s="14" t="str">
        <f>Data!C31</f>
        <v>P-007</v>
      </c>
      <c r="G12" s="14" t="str">
        <f>Data!D31</f>
        <v xml:space="preserve">POLSEK BATU AMPAR </v>
      </c>
      <c r="H12" s="13" t="s">
        <v>53</v>
      </c>
      <c r="I12" s="14" t="str">
        <f>IFERROR(VLOOKUP(H12,Barang!$B$6:$D$19,2,0),"")</f>
        <v xml:space="preserve">sabun cuci tangan </v>
      </c>
      <c r="J12" s="26">
        <v>21</v>
      </c>
      <c r="K12" s="27" t="str">
        <f>IFERROR(VLOOKUP(H12,Barang!$B$6:$D$19,3,0),"")</f>
        <v>JERIGEN</v>
      </c>
    </row>
    <row r="13" spans="1:11" x14ac:dyDescent="0.25">
      <c r="A13" s="12">
        <v>8</v>
      </c>
      <c r="B13" s="13" t="s">
        <v>94</v>
      </c>
      <c r="C13" s="24">
        <v>45309</v>
      </c>
      <c r="D13" s="13" t="s">
        <v>114</v>
      </c>
      <c r="E13" s="14" t="str">
        <f>IFERROR(VLOOKUP(D13,Data!$C$7:$G$10,2,0),"")</f>
        <v>GUDANG 2</v>
      </c>
      <c r="F13" s="14" t="str">
        <f>Data!C32</f>
        <v>P-008</v>
      </c>
      <c r="G13" s="14" t="str">
        <f>Data!D32</f>
        <v xml:space="preserve">POLSEK BENGKONG </v>
      </c>
      <c r="H13" s="13" t="s">
        <v>55</v>
      </c>
      <c r="I13" s="14" t="str">
        <f>IFERROR(VLOOKUP(H13,Barang!$B$6:$D$19,2,0),"")</f>
        <v xml:space="preserve">sabun lantai </v>
      </c>
      <c r="J13" s="26">
        <v>17</v>
      </c>
      <c r="K13" s="27" t="str">
        <f>IFERROR(VLOOKUP(H13,Barang!$B$6:$D$19,3,0),"")</f>
        <v>JERIGEN</v>
      </c>
    </row>
    <row r="14" spans="1:11" x14ac:dyDescent="0.25">
      <c r="A14" s="12">
        <v>9</v>
      </c>
      <c r="B14" s="13" t="s">
        <v>95</v>
      </c>
      <c r="C14" s="24">
        <v>45309</v>
      </c>
      <c r="D14" s="13" t="s">
        <v>114</v>
      </c>
      <c r="E14" s="14" t="str">
        <f>IFERROR(VLOOKUP(D14,Data!$C$7:$G$10,2,0),"")</f>
        <v>GUDANG 2</v>
      </c>
      <c r="F14" s="14" t="str">
        <f>Data!C33</f>
        <v>P-009</v>
      </c>
      <c r="G14" s="14" t="str">
        <f>Data!D33</f>
        <v xml:space="preserve">POLSEK BL PADANG </v>
      </c>
      <c r="H14" s="13" t="s">
        <v>57</v>
      </c>
      <c r="I14" s="14" t="str">
        <f>IFERROR(VLOOKUP(H14,Barang!$B$6:$D$19,2,0),"")</f>
        <v xml:space="preserve">Cling pembersih kaca </v>
      </c>
      <c r="J14" s="26">
        <v>9</v>
      </c>
      <c r="K14" s="27" t="str">
        <f>IFERROR(VLOOKUP(H14,Barang!$B$6:$D$19,3,0),"")</f>
        <v>JERIGEN</v>
      </c>
    </row>
    <row r="15" spans="1:11" x14ac:dyDescent="0.25">
      <c r="A15" s="12">
        <v>10</v>
      </c>
      <c r="B15" s="13" t="s">
        <v>96</v>
      </c>
      <c r="C15" s="24">
        <v>45303</v>
      </c>
      <c r="D15" s="13" t="s">
        <v>115</v>
      </c>
      <c r="E15" s="14" t="str">
        <f>IFERROR(VLOOKUP(D15,Data!$C$7:$G$10,2,0),"")</f>
        <v>GUDANG 3</v>
      </c>
      <c r="F15" s="14" t="str">
        <f>Data!C34</f>
        <v>P-010</v>
      </c>
      <c r="G15" s="14" t="str">
        <f>Data!D34</f>
        <v xml:space="preserve">POLSEK GALANG </v>
      </c>
      <c r="H15" s="13" t="s">
        <v>59</v>
      </c>
      <c r="I15" s="14" t="str">
        <f>IFERROR(VLOOKUP(H15,Barang!$B$6:$D$19,2,0),"")</f>
        <v>Kertas A4</v>
      </c>
      <c r="J15" s="26">
        <v>5</v>
      </c>
      <c r="K15" s="27" t="str">
        <f>IFERROR(VLOOKUP(H15,Barang!$B$6:$D$19,3,0),"")</f>
        <v>RIM</v>
      </c>
    </row>
    <row r="16" spans="1:11" x14ac:dyDescent="0.25">
      <c r="A16" s="12">
        <v>11</v>
      </c>
      <c r="B16" s="13" t="s">
        <v>179</v>
      </c>
      <c r="C16" s="24">
        <v>45303</v>
      </c>
      <c r="D16" s="13" t="s">
        <v>114</v>
      </c>
      <c r="E16" s="14" t="str">
        <f>IFERROR(VLOOKUP(D16,Data!$C$7:$G$10,2,0),"")</f>
        <v>GUDANG 2</v>
      </c>
      <c r="F16" s="14" t="str">
        <f>Data!C35</f>
        <v>P-011</v>
      </c>
      <c r="G16" s="14" t="str">
        <f>Data!D35</f>
        <v xml:space="preserve">POLSEK BULANG </v>
      </c>
      <c r="H16" s="13" t="s">
        <v>61</v>
      </c>
      <c r="I16" s="14" t="str">
        <f>IFERROR(VLOOKUP(H16,Barang!$B$6:$D$19,2,0),"")</f>
        <v xml:space="preserve">Kertas F4 </v>
      </c>
      <c r="J16" s="26">
        <v>3</v>
      </c>
      <c r="K16" s="27" t="str">
        <f>IFERROR(VLOOKUP(H16,Barang!$B$6:$D$19,3,0),"")</f>
        <v>RIM</v>
      </c>
    </row>
    <row r="17" spans="1:11" x14ac:dyDescent="0.25">
      <c r="A17" s="12">
        <v>12</v>
      </c>
      <c r="B17" s="13" t="s">
        <v>180</v>
      </c>
      <c r="C17" s="24">
        <v>45303</v>
      </c>
      <c r="D17" s="13" t="s">
        <v>115</v>
      </c>
      <c r="E17" s="14" t="str">
        <f>IFERROR(VLOOKUP(D17,Data!$C$7:$G$10,2,0),"")</f>
        <v>GUDANG 3</v>
      </c>
      <c r="F17" s="14" t="str">
        <f>Data!C36</f>
        <v>P-012</v>
      </c>
      <c r="G17" s="14" t="str">
        <f>Data!D36</f>
        <v xml:space="preserve">POLSEK NONGSA </v>
      </c>
      <c r="H17" s="13" t="s">
        <v>63</v>
      </c>
      <c r="I17" s="14" t="str">
        <f>IFERROR(VLOOKUP(H17,Barang!$B$6:$D$19,2,0),"")</f>
        <v xml:space="preserve">Tinta Printer </v>
      </c>
      <c r="J17" s="26">
        <v>4</v>
      </c>
      <c r="K17" s="27" t="str">
        <f>IFERROR(VLOOKUP(H17,Barang!$B$6:$D$19,3,0),"")</f>
        <v>BUAH</v>
      </c>
    </row>
    <row r="18" spans="1:11" x14ac:dyDescent="0.25">
      <c r="A18" s="12">
        <v>13</v>
      </c>
      <c r="B18" s="13" t="s">
        <v>181</v>
      </c>
      <c r="C18" s="24">
        <v>45303</v>
      </c>
      <c r="D18" s="13" t="s">
        <v>115</v>
      </c>
      <c r="E18" s="14" t="str">
        <f>IFERROR(VLOOKUP(D18,Data!$C$7:$G$10,2,0),"")</f>
        <v>GUDANG 3</v>
      </c>
      <c r="F18" s="14" t="str">
        <f>Data!C37</f>
        <v>P-013</v>
      </c>
      <c r="G18" s="14" t="str">
        <f>Data!D37</f>
        <v xml:space="preserve">POLSEK SEI BEDUK </v>
      </c>
      <c r="H18" s="13" t="s">
        <v>65</v>
      </c>
      <c r="I18" s="14" t="str">
        <f>IFERROR(VLOOKUP(H18,Barang!$B$6:$D$19,2,0),"")</f>
        <v xml:space="preserve">Map Biola Merah </v>
      </c>
      <c r="J18" s="26">
        <v>2</v>
      </c>
      <c r="K18" s="27" t="str">
        <f>IFERROR(VLOOKUP(H18,Barang!$B$6:$D$19,3,0),"")</f>
        <v>PACK</v>
      </c>
    </row>
    <row r="19" spans="1:11" x14ac:dyDescent="0.25">
      <c r="A19" s="12">
        <v>14</v>
      </c>
      <c r="B19" s="13" t="s">
        <v>182</v>
      </c>
      <c r="C19" s="24">
        <v>45303</v>
      </c>
      <c r="D19" s="13" t="s">
        <v>115</v>
      </c>
      <c r="E19" s="14" t="str">
        <f>IFERROR(VLOOKUP(D19,Data!$C$7:$G$10,2,0),"")</f>
        <v>GUDANG 3</v>
      </c>
      <c r="F19" s="14" t="str">
        <f>Data!C38</f>
        <v>P-014</v>
      </c>
      <c r="G19" s="14" t="str">
        <f>Data!D38</f>
        <v xml:space="preserve">POLSEK LUBUK BAJA </v>
      </c>
      <c r="H19" s="13" t="s">
        <v>67</v>
      </c>
      <c r="I19" s="14" t="str">
        <f>IFERROR(VLOOKUP(H19,Barang!$B$6:$D$19,2,0),"")</f>
        <v xml:space="preserve">Map Coklat </v>
      </c>
      <c r="J19" s="26">
        <v>2</v>
      </c>
      <c r="K19" s="27" t="str">
        <f>IFERROR(VLOOKUP(H19,Barang!$B$6:$D$19,3,0),"")</f>
        <v>PACK</v>
      </c>
    </row>
    <row r="20" spans="1:11" x14ac:dyDescent="0.25">
      <c r="A20" s="18"/>
      <c r="B20" s="19" t="s">
        <v>73</v>
      </c>
      <c r="C20" s="25"/>
      <c r="D20" s="25"/>
      <c r="E20" s="25"/>
      <c r="F20" s="25"/>
      <c r="G20" s="25"/>
      <c r="H20" s="25"/>
      <c r="I20" s="20"/>
      <c r="J20" s="28">
        <f>SUM(J6:J19)</f>
        <v>244</v>
      </c>
      <c r="K20" s="18"/>
    </row>
  </sheetData>
  <mergeCells count="12">
    <mergeCell ref="A1:K1"/>
    <mergeCell ref="A2:K2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3" type="noConversion"/>
  <dataValidations count="2">
    <dataValidation type="list" allowBlank="1" showInputMessage="1" showErrorMessage="1" sqref="D6:D20" xr:uid="{00000000-0002-0000-0400-000000000000}">
      <formula1>kode_gudang</formula1>
    </dataValidation>
    <dataValidation type="list" allowBlank="1" showInputMessage="1" showErrorMessage="1" sqref="H6:H20" xr:uid="{00000000-0002-0000-0400-000002000000}">
      <formula1>kode_barang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27"/>
  <sheetViews>
    <sheetView showGridLines="0" topLeftCell="A6" zoomScaleNormal="100" workbookViewId="0">
      <selection activeCell="D6" sqref="D6"/>
    </sheetView>
  </sheetViews>
  <sheetFormatPr defaultColWidth="9" defaultRowHeight="15" x14ac:dyDescent="0.25"/>
  <cols>
    <col min="1" max="1" width="4" customWidth="1"/>
    <col min="2" max="2" width="4.5703125" customWidth="1"/>
    <col min="3" max="3" width="18.28515625" customWidth="1"/>
    <col min="4" max="4" width="27.85546875" customWidth="1"/>
    <col min="5" max="5" width="11.42578125" customWidth="1"/>
    <col min="8" max="8" width="11.42578125" customWidth="1"/>
    <col min="9" max="9" width="7.5703125" bestFit="1" customWidth="1"/>
    <col min="11" max="11" width="3" customWidth="1"/>
    <col min="12" max="12" width="3.7109375" customWidth="1"/>
    <col min="13" max="13" width="21.5703125" customWidth="1"/>
    <col min="14" max="14" width="5" customWidth="1"/>
  </cols>
  <sheetData>
    <row r="1" spans="1:9" x14ac:dyDescent="0.25">
      <c r="A1" s="65" t="s">
        <v>0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9" t="s">
        <v>97</v>
      </c>
      <c r="B2" s="59"/>
      <c r="C2" s="59"/>
      <c r="D2" s="59"/>
      <c r="E2" s="59"/>
      <c r="F2" s="59"/>
      <c r="G2" s="59"/>
      <c r="H2" s="59"/>
      <c r="I2" s="59"/>
    </row>
    <row r="4" spans="1:9" x14ac:dyDescent="0.25">
      <c r="B4" s="70" t="s">
        <v>98</v>
      </c>
      <c r="C4" s="71"/>
      <c r="D4" s="72"/>
    </row>
    <row r="5" spans="1:9" x14ac:dyDescent="0.25">
      <c r="B5" s="1" t="s">
        <v>99</v>
      </c>
      <c r="D5" s="2" t="s">
        <v>102</v>
      </c>
    </row>
    <row r="6" spans="1:9" x14ac:dyDescent="0.25">
      <c r="B6" s="1" t="s">
        <v>100</v>
      </c>
      <c r="D6" s="3" t="s">
        <v>9</v>
      </c>
    </row>
    <row r="7" spans="1:9" x14ac:dyDescent="0.25">
      <c r="B7" s="1" t="s">
        <v>101</v>
      </c>
      <c r="D7" s="4" t="s">
        <v>102</v>
      </c>
    </row>
    <row r="8" spans="1:9" x14ac:dyDescent="0.25">
      <c r="B8" s="1" t="s">
        <v>103</v>
      </c>
      <c r="D8" s="5">
        <v>45292</v>
      </c>
    </row>
    <row r="9" spans="1:9" x14ac:dyDescent="0.25">
      <c r="B9" s="6" t="s">
        <v>104</v>
      </c>
      <c r="C9" s="7"/>
      <c r="D9" s="8">
        <v>45322</v>
      </c>
    </row>
    <row r="11" spans="1:9" x14ac:dyDescent="0.25">
      <c r="B11" s="68" t="s">
        <v>3</v>
      </c>
      <c r="C11" s="68" t="s">
        <v>38</v>
      </c>
      <c r="D11" s="68" t="s">
        <v>39</v>
      </c>
      <c r="E11" s="68" t="s">
        <v>70</v>
      </c>
      <c r="F11" s="66" t="s">
        <v>105</v>
      </c>
      <c r="G11" s="67"/>
      <c r="H11" s="66" t="s">
        <v>159</v>
      </c>
      <c r="I11" s="67"/>
    </row>
    <row r="12" spans="1:9" x14ac:dyDescent="0.25">
      <c r="B12" s="69"/>
      <c r="C12" s="69"/>
      <c r="D12" s="69"/>
      <c r="E12" s="69"/>
      <c r="F12" s="10" t="s">
        <v>107</v>
      </c>
      <c r="G12" s="10" t="s">
        <v>108</v>
      </c>
      <c r="H12" s="11" t="s">
        <v>71</v>
      </c>
      <c r="I12" s="11" t="s">
        <v>72</v>
      </c>
    </row>
    <row r="13" spans="1:9" x14ac:dyDescent="0.25">
      <c r="B13" s="12">
        <v>1</v>
      </c>
      <c r="C13" s="13" t="s">
        <v>41</v>
      </c>
      <c r="D13" s="14" t="str">
        <f>IFERROR(VLOOKUP(C13,Barang!$B$6:$D$19,2,0),"")</f>
        <v xml:space="preserve">Sepatu pdh </v>
      </c>
      <c r="E13" s="15">
        <f>IF(AND($D$5="Semua",$D$7="Semua"),SUMIF('Stok Awal'!$C$6:$C$19,'Stok Barang'!C13,'Stok Awal'!$E$6:$E$19),IF(AND($D$5="Semua",$D$7="Periode"),(SUMIF('Stok Awal'!$C$6:$C$19,'Stok Barang'!C13,'Stok Awal'!$E$6:$E$19)+SUMIFS(In!$J$6:$J$19,In!$H$6:$H$19,'Stok Barang'!C13,In!$C$6:$C$19,"&lt;"&amp;'Stok Barang'!$D$8)-(SUMIFS(Out!$J$6:$J$17,Out!$H$6:$H$17,'Stok Barang'!C13,Out!$C$6:$C$17,"&lt;"&amp;'Stok Barang'!$D$8))),IF(AND($D$5="Pilih Gudang",$D$7="Semua"),SUMIFS('Stok Awal'!$E$6:$E$19,'Stok Awal'!$C$6:$C$19,'Stok Barang'!C13,'Stok Awal'!$B$6:$B$19,'Stok Barang'!$D$6),IF(AND($D$5="Pilih Gudang",$D$7="Periode"),(SUMIFS('Stok Awal'!$E$6:$E$19,'Stok Awal'!$C$6:$C$19,'Stok Barang'!C13,'Stok Awal'!$B$6:$B$19,'Stok Barang'!$D$6)+SUMIFS(In!$J$6:$J$19,In!$H$6:$H$19,'Stok Barang'!C13,In!$D$6:$D$19,'Stok Barang'!$D$6,In!C6:C19,"&lt;"&amp;'Stok Barang'!$D$8)-SUMIFS(Out!$J$6:$J$17,Out!$H$6:$H$17,'Stok Barang'!C13,Out!$D$6:$D$17,'Stok Barang'!$D$6,Out!C6:C17,"&lt;"&amp;'Stok Barang'!$D$8)),""))))</f>
        <v>22</v>
      </c>
      <c r="F13" s="16">
        <f>IF(AND($D$5="Semua",$D$7="Semua"),SUMIF(In!$H$6:$H$19,'Stok Barang'!C13,In!$J$6:$J$19),IF(AND($D$5="Pilih Gudang",$D$7="Semua"),SUMIFS(In!$J$6:$J$19,In!$H$6:$H$19,'Stok Barang'!C13,In!$D$6:$D$19,'Stok Barang'!$D$6),IF(AND($D$5="Semua",$D$7="Periode"),SUMIF(In!$H$6:$H$19,'Stok Barang'!C13,In!$J$6:$J$19)-SUMIFS(In!$J$6:$J$19,In!$H$6:$H$19,'Stok Barang'!C13,In!$C$6:$C$19,"&lt;"&amp;'Stok Barang'!$D$8)-SUMIFS(In!$J$6:$J$19,In!$H$6:$H$19,'Stok Barang'!C13,In!$C$6:$C$19,"&gt;"&amp;'Stok Barang'!$D$9),IF(AND($D$5="Pilih Gudang",$D$7="Periode"),SUMIFS(In!$J$6:$J$19,In!$H$6:$H$19,'Stok Barang'!C13,In!$D$6:$D$19,'Stok Barang'!$D$6)-SUMIFS(In!$J$6:$J$19,In!$H$6:$H$19,'Stok Barang'!C13,In!$C$6:$C$19,"&lt;"&amp;'Stok Barang'!$D$8,In!$D$6:$D$19,'Stok Barang'!$D$6)-SUMIFS(In!$J$6:$J$19,In!$H$6:$H$19,'Stok Barang'!C13,In!$C$6:$C$19,"&gt;"&amp;'Stok Barang'!$D$9,In!$D$6:$D$19,'Stok Barang'!$D$6),""))))</f>
        <v>60</v>
      </c>
      <c r="G13" s="16">
        <f>IF(AND($D$5="Semua",$D$7="Semua"),SUMIF(Out!$H$6:$H$19,'Stok Barang'!C13,Out!$J$6:$J$19),IF(AND($D$5="Pilih Gudang",$D$7="Semua"),SUMIFS(Out!$J$6:$J$19,Out!$H$6:$H$19,'Stok Barang'!C13,Out!$D$6:$D$19,'Stok Barang'!$D$6),IF(AND($D$5="Semua",$D$7="Periode"),SUMIF(Out!$H$6:$H$19,'Stok Barang'!C13,Out!$J$6:$J$19)-SUMIFS(Out!$J$6:$J$19,Out!$H$6:$H$19,'Stok Barang'!C13,Out!$C$6:$C$19,"&lt;"&amp;'Stok Barang'!$D$8)-SUMIFS(Out!$J$6:$J$19,Out!$H$6:$H$19,'Stok Barang'!C13,Out!$C$6:$C$19,"&gt;"&amp;'Stok Barang'!$D$9),IF(AND($D$5="Pilih Gudang",$D$7="Periode"),SUMIFS(Out!$J$6:$J$19,Out!$H$6:$H$19,'Stok Barang'!C13,Out!$D$6:$D$19,'Stok Barang'!$D$6)-SUMIFS(Out!$J$6:$J$19,Out!$H$6:$H$19,'Stok Barang'!C13,Out!$D$6:$D$19,'Stok Barang'!$D$6,Out!$C$6:$C$19,"&lt;"&amp;'Stok Barang'!$D$8)-SUMIFS(Out!$J$6:$J$19,Out!$H$6:$H$19,'Stok Barang'!C13,Out!$D$6:$D$19,'Stok Barang'!$D$6,Out!$C$6:$C$19,"&gt;"&amp;'Stok Barang'!$D$9),""))))</f>
        <v>54</v>
      </c>
      <c r="H13" s="17">
        <f>E13+F13-G13</f>
        <v>28</v>
      </c>
      <c r="I13" s="22" t="str">
        <f>IF(H13&gt;0,VLOOKUP(C13,Barang!$B$6:$D$19,3,0),"")</f>
        <v>PASANG</v>
      </c>
    </row>
    <row r="14" spans="1:9" x14ac:dyDescent="0.25">
      <c r="B14" s="12">
        <v>2</v>
      </c>
      <c r="C14" s="13" t="s">
        <v>43</v>
      </c>
      <c r="D14" s="14" t="str">
        <f>IFERROR(VLOOKUP(C14,Barang!$B$6:$D$19,2,0),"")</f>
        <v xml:space="preserve">Baju pdh </v>
      </c>
      <c r="E14" s="15">
        <f>IF(AND($D$5="Semua",$D$7="Semua"),SUMIF('Stok Awal'!$C$6:$C$19,'Stok Barang'!C14,'Stok Awal'!$E$6:$E$19),IF(AND($D$5="Semua",$D$7="Periode"),(SUMIF('Stok Awal'!$C$6:$C$19,'Stok Barang'!C14,'Stok Awal'!$E$6:$E$19)+SUMIFS(In!$J$6:$J$19,In!$H$6:$H$19,'Stok Barang'!C14,In!$C$6:$C$19,"&lt;"&amp;'Stok Barang'!$D$8)-(SUMIFS(Out!$J$6:$J$17,Out!$H$6:$H$17,'Stok Barang'!C14,Out!$C$6:$C$17,"&lt;"&amp;'Stok Barang'!$D$8))),IF(AND($D$5="Pilih Gudang",$D$7="Semua"),SUMIFS('Stok Awal'!$E$6:$E$19,'Stok Awal'!$C$6:$C$19,'Stok Barang'!C14,'Stok Awal'!$B$6:$B$19,'Stok Barang'!$D$6),IF(AND($D$5="Pilih Gudang",$D$7="Periode"),(SUMIFS('Stok Awal'!$E$6:$E$19,'Stok Awal'!$C$6:$C$19,'Stok Barang'!C14,'Stok Awal'!$B$6:$B$19,'Stok Barang'!$D$6)+SUMIFS(In!$J$6:$J$19,In!$H$6:$H$19,'Stok Barang'!C14,In!$D$6:$D$19,'Stok Barang'!$D$6,In!C7:C20,"&lt;"&amp;'Stok Barang'!$D$8)-SUMIFS(Out!$J$6:$J$17,Out!$H$6:$H$17,'Stok Barang'!C14,Out!$D$6:$D$17,'Stok Barang'!$D$6,Out!C7:C18,"&lt;"&amp;'Stok Barang'!$D$8)),""))))</f>
        <v>22</v>
      </c>
      <c r="F14" s="16">
        <f>IF(AND($D$5="Semua",$D$7="Semua"),SUMIF(In!$H$6:$H$19,'Stok Barang'!C14,In!$J$6:$J$19),IF(AND($D$5="Pilih Gudang",$D$7="Semua"),SUMIFS(In!$J$6:$J$19,In!$H$6:$H$19,'Stok Barang'!C14,In!$D$6:$D$19,'Stok Barang'!$D$6),IF(AND($D$5="Semua",$D$7="Periode"),SUMIF(In!$H$6:$H$19,'Stok Barang'!C14,In!$J$6:$J$19)-SUMIFS(In!$J$6:$J$19,In!$H$6:$H$19,'Stok Barang'!C14,In!$C$6:$C$19,"&lt;"&amp;'Stok Barang'!$D$8)-SUMIFS(In!$J$6:$J$19,In!$H$6:$H$19,'Stok Barang'!C14,In!$C$6:$C$19,"&gt;"&amp;'Stok Barang'!$D$9),IF(AND($D$5="Pilih Gudang",$D$7="Periode"),SUMIFS(In!$J$6:$J$19,In!$H$6:$H$19,'Stok Barang'!C14,In!$D$6:$D$19,'Stok Barang'!$D$6)-SUMIFS(In!$J$6:$J$19,In!$H$6:$H$19,'Stok Barang'!C14,In!$C$6:$C$19,"&lt;"&amp;'Stok Barang'!$D$8,In!$D$6:$D$19,'Stok Barang'!$D$6)-SUMIFS(In!$J$6:$J$19,In!$H$6:$H$19,'Stok Barang'!C14,In!$C$6:$C$19,"&gt;"&amp;'Stok Barang'!$D$9,In!$D$6:$D$19,'Stok Barang'!$D$6),""))))</f>
        <v>60</v>
      </c>
      <c r="G14" s="16">
        <f>IF(AND($D$5="Semua",$D$7="Semua"),SUMIF(Out!$H$6:$H$19,'Stok Barang'!C14,Out!$J$6:$J$19),IF(AND($D$5="Pilih Gudang",$D$7="Semua"),SUMIFS(Out!$J$6:$J$19,Out!$H$6:$H$19,'Stok Barang'!C14,Out!$D$6:$D$19,'Stok Barang'!$D$6),IF(AND($D$5="Semua",$D$7="Periode"),SUMIF(Out!$H$6:$H$19,'Stok Barang'!C14,Out!$J$6:$J$19)-SUMIFS(Out!$J$6:$J$19,Out!$H$6:$H$19,'Stok Barang'!C14,Out!$C$6:$C$19,"&lt;"&amp;'Stok Barang'!$D$8)-SUMIFS(Out!$J$6:$J$19,Out!$H$6:$H$19,'Stok Barang'!C14,Out!$C$6:$C$19,"&gt;"&amp;'Stok Barang'!$D$9),IF(AND($D$5="Pilih Gudang",$D$7="Periode"),SUMIFS(Out!$J$6:$J$19,Out!$H$6:$H$19,'Stok Barang'!C14,Out!$D$6:$D$19,'Stok Barang'!$D$6)-SUMIFS(Out!$J$6:$J$19,Out!$H$6:$H$19,'Stok Barang'!C14,Out!$D$6:$D$19,'Stok Barang'!$D$6,Out!$C$6:$C$19,"&lt;"&amp;'Stok Barang'!$D$8)-SUMIFS(Out!$J$6:$J$19,Out!$H$6:$H$19,'Stok Barang'!C14,Out!$D$6:$D$19,'Stok Barang'!$D$6,Out!$C$6:$C$19,"&gt;"&amp;'Stok Barang'!$D$9),""))))</f>
        <v>54</v>
      </c>
      <c r="H14" s="17">
        <f t="shared" ref="H14:H25" si="0">E14+F14-G14</f>
        <v>28</v>
      </c>
      <c r="I14" s="22" t="str">
        <f>IF(H14&gt;0,VLOOKUP(C14,Barang!$B$6:$D$19,3,0),"")</f>
        <v>PCS</v>
      </c>
    </row>
    <row r="15" spans="1:9" x14ac:dyDescent="0.25">
      <c r="B15" s="12">
        <v>3</v>
      </c>
      <c r="C15" s="13" t="s">
        <v>45</v>
      </c>
      <c r="D15" s="14" t="str">
        <f>IFERROR(VLOOKUP(C15,Barang!$B$6:$D$19,2,0),"")</f>
        <v xml:space="preserve">Celana pdh </v>
      </c>
      <c r="E15" s="15">
        <f>IF(AND($D$5="Semua",$D$7="Semua"),SUMIF('Stok Awal'!$C$6:$C$19,'Stok Barang'!C15,'Stok Awal'!$E$6:$E$19),IF(AND($D$5="Semua",$D$7="Periode"),(SUMIF('Stok Awal'!$C$6:$C$19,'Stok Barang'!C15,'Stok Awal'!$E$6:$E$19)+SUMIFS(In!$J$6:$J$19,In!$H$6:$H$19,'Stok Barang'!C15,In!$C$6:$C$19,"&lt;"&amp;'Stok Barang'!$D$8)-(SUMIFS(Out!$J$6:$J$17,Out!$H$6:$H$17,'Stok Barang'!C15,Out!$C$6:$C$17,"&lt;"&amp;'Stok Barang'!$D$8))),IF(AND($D$5="Pilih Gudang",$D$7="Semua"),SUMIFS('Stok Awal'!$E$6:$E$19,'Stok Awal'!$C$6:$C$19,'Stok Barang'!C15,'Stok Awal'!$B$6:$B$19,'Stok Barang'!$D$6),IF(AND($D$5="Pilih Gudang",$D$7="Periode"),(SUMIFS('Stok Awal'!$E$6:$E$19,'Stok Awal'!$C$6:$C$19,'Stok Barang'!C15,'Stok Awal'!$B$6:$B$19,'Stok Barang'!$D$6)+SUMIFS(In!$J$6:$J$19,In!$H$6:$H$19,'Stok Barang'!C15,In!$D$6:$D$19,'Stok Barang'!$D$6,In!C8:C21,"&lt;"&amp;'Stok Barang'!$D$8)-SUMIFS(Out!$J$6:$J$17,Out!$H$6:$H$17,'Stok Barang'!C15,Out!$D$6:$D$17,'Stok Barang'!$D$6,Out!C8:C19,"&lt;"&amp;'Stok Barang'!$D$8)),""))))</f>
        <v>22</v>
      </c>
      <c r="F15" s="16">
        <f>IF(AND($D$5="Semua",$D$7="Semua"),SUMIF(In!$H$6:$H$19,'Stok Barang'!C15,In!$J$6:$J$19),IF(AND($D$5="Pilih Gudang",$D$7="Semua"),SUMIFS(In!$J$6:$J$19,In!$H$6:$H$19,'Stok Barang'!C15,In!$D$6:$D$19,'Stok Barang'!$D$6),IF(AND($D$5="Semua",$D$7="Periode"),SUMIF(In!$H$6:$H$19,'Stok Barang'!C15,In!$J$6:$J$19)-SUMIFS(In!$J$6:$J$19,In!$H$6:$H$19,'Stok Barang'!C15,In!$C$6:$C$19,"&lt;"&amp;'Stok Barang'!$D$8)-SUMIFS(In!$J$6:$J$19,In!$H$6:$H$19,'Stok Barang'!C15,In!$C$6:$C$19,"&gt;"&amp;'Stok Barang'!$D$9),IF(AND($D$5="Pilih Gudang",$D$7="Periode"),SUMIFS(In!$J$6:$J$19,In!$H$6:$H$19,'Stok Barang'!C15,In!$D$6:$D$19,'Stok Barang'!$D$6)-SUMIFS(In!$J$6:$J$19,In!$H$6:$H$19,'Stok Barang'!C15,In!$C$6:$C$19,"&lt;"&amp;'Stok Barang'!$D$8,In!$D$6:$D$19,'Stok Barang'!$D$6)-SUMIFS(In!$J$6:$J$19,In!$H$6:$H$19,'Stok Barang'!C15,In!$C$6:$C$19,"&gt;"&amp;'Stok Barang'!$D$9,In!$D$6:$D$19,'Stok Barang'!$D$6),""))))</f>
        <v>60</v>
      </c>
      <c r="G15" s="16">
        <f>IF(AND($D$5="Semua",$D$7="Semua"),SUMIF(Out!$H$6:$H$19,'Stok Barang'!C15,Out!$J$6:$J$19),IF(AND($D$5="Pilih Gudang",$D$7="Semua"),SUMIFS(Out!$J$6:$J$19,Out!$H$6:$H$19,'Stok Barang'!C15,Out!$D$6:$D$19,'Stok Barang'!$D$6),IF(AND($D$5="Semua",$D$7="Periode"),SUMIF(Out!$H$6:$H$19,'Stok Barang'!C15,Out!$J$6:$J$19)-SUMIFS(Out!$J$6:$J$19,Out!$H$6:$H$19,'Stok Barang'!C15,Out!$C$6:$C$19,"&lt;"&amp;'Stok Barang'!$D$8)-SUMIFS(Out!$J$6:$J$19,Out!$H$6:$H$19,'Stok Barang'!C15,Out!$C$6:$C$19,"&gt;"&amp;'Stok Barang'!$D$9),IF(AND($D$5="Pilih Gudang",$D$7="Periode"),SUMIFS(Out!$J$6:$J$19,Out!$H$6:$H$19,'Stok Barang'!C15,Out!$D$6:$D$19,'Stok Barang'!$D$6)-SUMIFS(Out!$J$6:$J$19,Out!$H$6:$H$19,'Stok Barang'!C15,Out!$D$6:$D$19,'Stok Barang'!$D$6,Out!$C$6:$C$19,"&lt;"&amp;'Stok Barang'!$D$8)-SUMIFS(Out!$J$6:$J$19,Out!$H$6:$H$19,'Stok Barang'!C15,Out!$D$6:$D$19,'Stok Barang'!$D$6,Out!$C$6:$C$19,"&gt;"&amp;'Stok Barang'!$D$9),""))))</f>
        <v>54</v>
      </c>
      <c r="H15" s="17">
        <f t="shared" si="0"/>
        <v>28</v>
      </c>
      <c r="I15" s="22" t="str">
        <f>IF(H15&gt;0,VLOOKUP(C15,Barang!$B$6:$D$19,3,0),"")</f>
        <v>PCS</v>
      </c>
    </row>
    <row r="16" spans="1:9" x14ac:dyDescent="0.25">
      <c r="B16" s="12">
        <v>4</v>
      </c>
      <c r="C16" s="13" t="s">
        <v>47</v>
      </c>
      <c r="D16" s="14" t="str">
        <f>IFERROR(VLOOKUP(C16,Barang!$B$6:$D$19,2,0),"")</f>
        <v xml:space="preserve">Sapu </v>
      </c>
      <c r="E16" s="15">
        <f>IF(AND($D$5="Semua",$D$7="Semua"),SUMIF('Stok Awal'!$C$6:$C$19,'Stok Barang'!C16,'Stok Awal'!$E$6:$E$19),IF(AND($D$5="Semua",$D$7="Periode"),(SUMIF('Stok Awal'!$C$6:$C$19,'Stok Barang'!C16,'Stok Awal'!$E$6:$E$19)+SUMIFS(In!$J$6:$J$19,In!$H$6:$H$19,'Stok Barang'!C16,In!$C$6:$C$19,"&lt;"&amp;'Stok Barang'!$D$8)-(SUMIFS(Out!$J$6:$J$17,Out!$H$6:$H$17,'Stok Barang'!C16,Out!$C$6:$C$17,"&lt;"&amp;'Stok Barang'!$D$8))),IF(AND($D$5="Pilih Gudang",$D$7="Semua"),SUMIFS('Stok Awal'!$E$6:$E$19,'Stok Awal'!$C$6:$C$19,'Stok Barang'!C16,'Stok Awal'!$B$6:$B$19,'Stok Barang'!$D$6),IF(AND($D$5="Pilih Gudang",$D$7="Periode"),(SUMIFS('Stok Awal'!$E$6:$E$19,'Stok Awal'!$C$6:$C$19,'Stok Barang'!C16,'Stok Awal'!$B$6:$B$19,'Stok Barang'!$D$6)+SUMIFS(In!$J$6:$J$19,In!$H$6:$H$19,'Stok Barang'!C16,In!$D$6:$D$19,'Stok Barang'!$D$6,In!C9:C22,"&lt;"&amp;'Stok Barang'!$D$8)-SUMIFS(Out!$J$6:$J$17,Out!$H$6:$H$17,'Stok Barang'!C16,Out!$D$6:$D$17,'Stok Barang'!$D$6,Out!C9:C19,"&lt;"&amp;'Stok Barang'!$D$8)),""))))</f>
        <v>3</v>
      </c>
      <c r="F16" s="16">
        <f>IF(AND($D$5="Semua",$D$7="Semua"),SUMIF(In!$H$6:$H$19,'Stok Barang'!C16,In!$J$6:$J$19),IF(AND($D$5="Pilih Gudang",$D$7="Semua"),SUMIFS(In!$J$6:$J$19,In!$H$6:$H$19,'Stok Barang'!C16,In!$D$6:$D$19,'Stok Barang'!$D$6),IF(AND($D$5="Semua",$D$7="Periode"),SUMIF(In!$H$6:$H$19,'Stok Barang'!C16,In!$J$6:$J$19)-SUMIFS(In!$J$6:$J$19,In!$H$6:$H$19,'Stok Barang'!C16,In!$C$6:$C$19,"&lt;"&amp;'Stok Barang'!$D$8)-SUMIFS(In!$J$6:$J$19,In!$H$6:$H$19,'Stok Barang'!C16,In!$C$6:$C$19,"&gt;"&amp;'Stok Barang'!$D$9),IF(AND($D$5="Pilih Gudang",$D$7="Periode"),SUMIFS(In!$J$6:$J$19,In!$H$6:$H$19,'Stok Barang'!C16,In!$D$6:$D$19,'Stok Barang'!$D$6)-SUMIFS(In!$J$6:$J$19,In!$H$6:$H$19,'Stok Barang'!C16,In!$C$6:$C$19,"&lt;"&amp;'Stok Barang'!$D$8,In!$D$6:$D$19,'Stok Barang'!$D$6)-SUMIFS(In!$J$6:$J$19,In!$H$6:$H$19,'Stok Barang'!C16,In!$C$6:$C$19,"&gt;"&amp;'Stok Barang'!$D$9,In!$D$6:$D$19,'Stok Barang'!$D$6),""))))</f>
        <v>12</v>
      </c>
      <c r="G16" s="16">
        <f>IF(AND($D$5="Semua",$D$7="Semua"),SUMIF(Out!$H$6:$H$19,'Stok Barang'!C16,Out!$J$6:$J$19),IF(AND($D$5="Pilih Gudang",$D$7="Semua"),SUMIFS(Out!$J$6:$J$19,Out!$H$6:$H$19,'Stok Barang'!C16,Out!$D$6:$D$19,'Stok Barang'!$D$6),IF(AND($D$5="Semua",$D$7="Periode"),SUMIF(Out!$H$6:$H$19,'Stok Barang'!C16,Out!$J$6:$J$19)-SUMIFS(Out!$J$6:$J$19,Out!$H$6:$H$19,'Stok Barang'!C16,Out!$C$6:$C$19,"&lt;"&amp;'Stok Barang'!$D$8)-SUMIFS(Out!$J$6:$J$19,Out!$H$6:$H$19,'Stok Barang'!C16,Out!$C$6:$C$19,"&gt;"&amp;'Stok Barang'!$D$9),IF(AND($D$5="Pilih Gudang",$D$7="Periode"),SUMIFS(Out!$J$6:$J$19,Out!$H$6:$H$19,'Stok Barang'!C16,Out!$D$6:$D$19,'Stok Barang'!$D$6)-SUMIFS(Out!$J$6:$J$19,Out!$H$6:$H$19,'Stok Barang'!C16,Out!$D$6:$D$19,'Stok Barang'!$D$6,Out!$C$6:$C$19,"&lt;"&amp;'Stok Barang'!$D$8)-SUMIFS(Out!$J$6:$J$19,Out!$H$6:$H$19,'Stok Barang'!C16,Out!$D$6:$D$19,'Stok Barang'!$D$6,Out!$C$6:$C$19,"&gt;"&amp;'Stok Barang'!$D$9),""))))</f>
        <v>11</v>
      </c>
      <c r="H16" s="17">
        <f t="shared" si="0"/>
        <v>4</v>
      </c>
      <c r="I16" s="22" t="str">
        <f>IF(H16&gt;0,VLOOKUP(C16,Barang!$B$6:$D$19,3,0),"")</f>
        <v xml:space="preserve">UNIT </v>
      </c>
    </row>
    <row r="17" spans="2:9" x14ac:dyDescent="0.25">
      <c r="B17" s="12">
        <v>5</v>
      </c>
      <c r="C17" s="13" t="s">
        <v>49</v>
      </c>
      <c r="D17" s="14" t="str">
        <f>IFERROR(VLOOKUP(C17,Barang!$B$6:$D$19,2,0),"")</f>
        <v xml:space="preserve">Kain pel </v>
      </c>
      <c r="E17" s="15">
        <f>IF(AND($D$5="Semua",$D$7="Semua"),SUMIF('Stok Awal'!$C$6:$C$19,'Stok Barang'!C17,'Stok Awal'!$E$6:$E$19),IF(AND($D$5="Semua",$D$7="Periode"),(SUMIF('Stok Awal'!$C$6:$C$19,'Stok Barang'!C17,'Stok Awal'!$E$6:$E$19)+SUMIFS(In!$J$6:$J$19,In!$H$6:$H$19,'Stok Barang'!C17,In!$C$6:$C$19,"&lt;"&amp;'Stok Barang'!$D$8)-(SUMIFS(Out!$J$6:$J$17,Out!$H$6:$H$17,'Stok Barang'!C17,Out!$C$6:$C$17,"&lt;"&amp;'Stok Barang'!$D$8))),IF(AND($D$5="Pilih Gudang",$D$7="Semua"),SUMIFS('Stok Awal'!$E$6:$E$19,'Stok Awal'!$C$6:$C$19,'Stok Barang'!C17,'Stok Awal'!$B$6:$B$19,'Stok Barang'!$D$6),IF(AND($D$5="Pilih Gudang",$D$7="Periode"),(SUMIFS('Stok Awal'!$E$6:$E$19,'Stok Awal'!$C$6:$C$19,'Stok Barang'!C17,'Stok Awal'!$B$6:$B$19,'Stok Barang'!$D$6)+SUMIFS(In!$J$6:$J$19,In!$H$6:$H$19,'Stok Barang'!C17,In!$D$6:$D$19,'Stok Barang'!$D$6,In!C10:C23,"&lt;"&amp;'Stok Barang'!$D$8)-SUMIFS(Out!$J$6:$J$17,Out!$H$6:$H$17,'Stok Barang'!C17,Out!$D$6:$D$17,'Stok Barang'!$D$6,Out!C10:C19,"&lt;"&amp;'Stok Barang'!$D$8)),""))))</f>
        <v>4</v>
      </c>
      <c r="F17" s="16">
        <f>IF(AND($D$5="Semua",$D$7="Semua"),SUMIF(In!$H$6:$H$19,'Stok Barang'!C17,In!$J$6:$J$19),IF(AND($D$5="Pilih Gudang",$D$7="Semua"),SUMIFS(In!$J$6:$J$19,In!$H$6:$H$19,'Stok Barang'!C17,In!$D$6:$D$19,'Stok Barang'!$D$6),IF(AND($D$5="Semua",$D$7="Periode"),SUMIF(In!$H$6:$H$19,'Stok Barang'!C17,In!$J$6:$J$19)-SUMIFS(In!$J$6:$J$19,In!$H$6:$H$19,'Stok Barang'!C17,In!$C$6:$C$19,"&lt;"&amp;'Stok Barang'!$D$8)-SUMIFS(In!$J$6:$J$19,In!$H$6:$H$19,'Stok Barang'!C17,In!$C$6:$C$19,"&gt;"&amp;'Stok Barang'!$D$9),IF(AND($D$5="Pilih Gudang",$D$7="Periode"),SUMIFS(In!$J$6:$J$19,In!$H$6:$H$19,'Stok Barang'!C17,In!$D$6:$D$19,'Stok Barang'!$D$6)-SUMIFS(In!$J$6:$J$19,In!$H$6:$H$19,'Stok Barang'!C17,In!$C$6:$C$19,"&lt;"&amp;'Stok Barang'!$D$8,In!$D$6:$D$19,'Stok Barang'!$D$6)-SUMIFS(In!$J$6:$J$19,In!$H$6:$H$19,'Stok Barang'!C17,In!$C$6:$C$19,"&gt;"&amp;'Stok Barang'!$D$9,In!$D$6:$D$19,'Stok Barang'!$D$6),""))))</f>
        <v>6</v>
      </c>
      <c r="G17" s="16">
        <f>IF(AND($D$5="Semua",$D$7="Semua"),SUMIF(Out!$H$6:$H$19,'Stok Barang'!C17,Out!$J$6:$J$19),IF(AND($D$5="Pilih Gudang",$D$7="Semua"),SUMIFS(Out!$J$6:$J$19,Out!$H$6:$H$19,'Stok Barang'!C17,Out!$D$6:$D$19,'Stok Barang'!$D$6),IF(AND($D$5="Semua",$D$7="Periode"),SUMIF(Out!$H$6:$H$19,'Stok Barang'!C17,Out!$J$6:$J$19)-SUMIFS(Out!$J$6:$J$19,Out!$H$6:$H$19,'Stok Barang'!C17,Out!$C$6:$C$19,"&lt;"&amp;'Stok Barang'!$D$8)-SUMIFS(Out!$J$6:$J$19,Out!$H$6:$H$19,'Stok Barang'!C17,Out!$C$6:$C$19,"&gt;"&amp;'Stok Barang'!$D$9),IF(AND($D$5="Pilih Gudang",$D$7="Periode"),SUMIFS(Out!$J$6:$J$19,Out!$H$6:$H$19,'Stok Barang'!C17,Out!$D$6:$D$19,'Stok Barang'!$D$6)-SUMIFS(Out!$J$6:$J$19,Out!$H$6:$H$19,'Stok Barang'!C17,Out!$D$6:$D$19,'Stok Barang'!$D$6,Out!$C$6:$C$19,"&lt;"&amp;'Stok Barang'!$D$8)-SUMIFS(Out!$J$6:$J$19,Out!$H$6:$H$19,'Stok Barang'!C17,Out!$D$6:$D$19,'Stok Barang'!$D$6,Out!$C$6:$C$19,"&gt;"&amp;'Stok Barang'!$D$9),""))))</f>
        <v>4</v>
      </c>
      <c r="H17" s="17">
        <f t="shared" si="0"/>
        <v>6</v>
      </c>
      <c r="I17" s="22" t="str">
        <f>IF(H17&gt;0,VLOOKUP(C17,Barang!$B$6:$D$19,3,0),"")</f>
        <v xml:space="preserve">UNIT </v>
      </c>
    </row>
    <row r="18" spans="2:9" x14ac:dyDescent="0.25">
      <c r="B18" s="12">
        <v>6</v>
      </c>
      <c r="C18" s="13" t="s">
        <v>51</v>
      </c>
      <c r="D18" s="14" t="str">
        <f>IFERROR(VLOOKUP(C18,Barang!$B$6:$D$19,2,0),"")</f>
        <v xml:space="preserve">Serokan sampah </v>
      </c>
      <c r="E18" s="15">
        <f>IF(AND($D$5="Semua",$D$7="Semua"),SUMIF('Stok Awal'!$C$6:$C$19,'Stok Barang'!C18,'Stok Awal'!$E$6:$E$19),IF(AND($D$5="Semua",$D$7="Periode"),(SUMIF('Stok Awal'!$C$6:$C$19,'Stok Barang'!C18,'Stok Awal'!$E$6:$E$19)+SUMIFS(In!$J$6:$J$19,In!$H$6:$H$19,'Stok Barang'!C18,In!$C$6:$C$19,"&lt;"&amp;'Stok Barang'!$D$8)-(SUMIFS(Out!$J$6:$J$17,Out!$H$6:$H$17,'Stok Barang'!C18,Out!$C$6:$C$17,"&lt;"&amp;'Stok Barang'!$D$8))),IF(AND($D$5="Pilih Gudang",$D$7="Semua"),SUMIFS('Stok Awal'!$E$6:$E$19,'Stok Awal'!$C$6:$C$19,'Stok Barang'!C18,'Stok Awal'!$B$6:$B$19,'Stok Barang'!$D$6),IF(AND($D$5="Pilih Gudang",$D$7="Periode"),(SUMIFS('Stok Awal'!$E$6:$E$19,'Stok Awal'!$C$6:$C$19,'Stok Barang'!C18,'Stok Awal'!$B$6:$B$19,'Stok Barang'!$D$6)+SUMIFS(In!$J$6:$J$19,In!$H$6:$H$19,'Stok Barang'!C18,In!$D$6:$D$19,'Stok Barang'!$D$6,In!C11:C24,"&lt;"&amp;'Stok Barang'!$D$8)-SUMIFS(Out!$J$6:$J$17,Out!$H$6:$H$17,'Stok Barang'!C18,Out!$D$6:$D$17,'Stok Barang'!$D$6,Out!C11:C20,"&lt;"&amp;'Stok Barang'!$D$8)),""))))</f>
        <v>3</v>
      </c>
      <c r="F18" s="16">
        <f>IF(AND($D$5="Semua",$D$7="Semua"),SUMIF(In!$H$6:$H$19,'Stok Barang'!C18,In!$J$6:$J$19),IF(AND($D$5="Pilih Gudang",$D$7="Semua"),SUMIFS(In!$J$6:$J$19,In!$H$6:$H$19,'Stok Barang'!C18,In!$D$6:$D$19,'Stok Barang'!$D$6),IF(AND($D$5="Semua",$D$7="Periode"),SUMIF(In!$H$6:$H$19,'Stok Barang'!C18,In!$J$6:$J$19)-SUMIFS(In!$J$6:$J$19,In!$H$6:$H$19,'Stok Barang'!C18,In!$C$6:$C$19,"&lt;"&amp;'Stok Barang'!$D$8)-SUMIFS(In!$J$6:$J$19,In!$H$6:$H$19,'Stok Barang'!C18,In!$C$6:$C$19,"&gt;"&amp;'Stok Barang'!$D$9),IF(AND($D$5="Pilih Gudang",$D$7="Periode"),SUMIFS(In!$J$6:$J$19,In!$H$6:$H$19,'Stok Barang'!C18,In!$D$6:$D$19,'Stok Barang'!$D$6)-SUMIFS(In!$J$6:$J$19,In!$H$6:$H$19,'Stok Barang'!C18,In!$C$6:$C$19,"&lt;"&amp;'Stok Barang'!$D$8,In!$D$6:$D$19,'Stok Barang'!$D$6)-SUMIFS(In!$J$6:$J$19,In!$H$6:$H$19,'Stok Barang'!C18,In!$C$6:$C$19,"&gt;"&amp;'Stok Barang'!$D$9,In!$D$6:$D$19,'Stok Barang'!$D$6),""))))</f>
        <v>6</v>
      </c>
      <c r="G18" s="16">
        <f>IF(AND($D$5="Semua",$D$7="Semua"),SUMIF(Out!$H$6:$H$19,'Stok Barang'!C18,Out!$J$6:$J$19),IF(AND($D$5="Pilih Gudang",$D$7="Semua"),SUMIFS(Out!$J$6:$J$19,Out!$H$6:$H$19,'Stok Barang'!C18,Out!$D$6:$D$19,'Stok Barang'!$D$6),IF(AND($D$5="Semua",$D$7="Periode"),SUMIF(Out!$H$6:$H$19,'Stok Barang'!C18,Out!$J$6:$J$19)-SUMIFS(Out!$J$6:$J$19,Out!$H$6:$H$19,'Stok Barang'!C18,Out!$C$6:$C$19,"&lt;"&amp;'Stok Barang'!$D$8)-SUMIFS(Out!$J$6:$J$19,Out!$H$6:$H$19,'Stok Barang'!C18,Out!$C$6:$C$19,"&gt;"&amp;'Stok Barang'!$D$9),IF(AND($D$5="Pilih Gudang",$D$7="Periode"),SUMIFS(Out!$J$6:$J$19,Out!$H$6:$H$19,'Stok Barang'!C18,Out!$D$6:$D$19,'Stok Barang'!$D$6)-SUMIFS(Out!$J$6:$J$19,Out!$H$6:$H$19,'Stok Barang'!C18,Out!$D$6:$D$19,'Stok Barang'!$D$6,Out!$C$6:$C$19,"&lt;"&amp;'Stok Barang'!$D$8)-SUMIFS(Out!$J$6:$J$19,Out!$H$6:$H$19,'Stok Barang'!C18,Out!$D$6:$D$19,'Stok Barang'!$D$6,Out!$C$6:$C$19,"&gt;"&amp;'Stok Barang'!$D$9),""))))</f>
        <v>4</v>
      </c>
      <c r="H18" s="17">
        <f t="shared" si="0"/>
        <v>5</v>
      </c>
      <c r="I18" s="22" t="str">
        <f>IF(H18&gt;0,VLOOKUP(C18,Barang!$B$6:$D$19,3,0),"")</f>
        <v xml:space="preserve">UNIT </v>
      </c>
    </row>
    <row r="19" spans="2:9" x14ac:dyDescent="0.25">
      <c r="B19" s="12">
        <v>7</v>
      </c>
      <c r="C19" s="13" t="s">
        <v>53</v>
      </c>
      <c r="D19" s="14" t="str">
        <f>IFERROR(VLOOKUP(C19,Barang!$B$6:$D$19,2,0),"")</f>
        <v xml:space="preserve">sabun cuci tangan </v>
      </c>
      <c r="E19" s="15">
        <f>IF(AND($D$5="Semua",$D$7="Semua"),SUMIF('Stok Awal'!$C$6:$C$19,'Stok Barang'!C19,'Stok Awal'!$E$6:$E$19),IF(AND($D$5="Semua",$D$7="Periode"),(SUMIF('Stok Awal'!$C$6:$C$19,'Stok Barang'!C19,'Stok Awal'!$E$6:$E$19)+SUMIFS(In!$J$6:$J$19,In!$H$6:$H$19,'Stok Barang'!C19,In!$C$6:$C$19,"&lt;"&amp;'Stok Barang'!$D$8)-(SUMIFS(Out!$J$6:$J$17,Out!$H$6:$H$17,'Stok Barang'!C19,Out!$C$6:$C$17,"&lt;"&amp;'Stok Barang'!$D$8))),IF(AND($D$5="Pilih Gudang",$D$7="Semua"),SUMIFS('Stok Awal'!$E$6:$E$19,'Stok Awal'!$C$6:$C$19,'Stok Barang'!C19,'Stok Awal'!$B$6:$B$19,'Stok Barang'!$D$6),IF(AND($D$5="Pilih Gudang",$D$7="Periode"),(SUMIFS('Stok Awal'!$E$6:$E$19,'Stok Awal'!$C$6:$C$19,'Stok Barang'!C19,'Stok Awal'!$B$6:$B$19,'Stok Barang'!$D$6)+SUMIFS(In!$J$6:$J$19,In!$H$6:$H$19,'Stok Barang'!C19,In!$D$6:$D$19,'Stok Barang'!$D$6,In!C12:C25,"&lt;"&amp;'Stok Barang'!$D$8)-SUMIFS(Out!$J$6:$J$17,Out!$H$6:$H$17,'Stok Barang'!C19,Out!$D$6:$D$17,'Stok Barang'!$D$6,Out!C12:C21,"&lt;"&amp;'Stok Barang'!$D$8)),""))))</f>
        <v>5</v>
      </c>
      <c r="F19" s="16">
        <f>IF(AND($D$5="Semua",$D$7="Semua"),SUMIF(In!$H$6:$H$19,'Stok Barang'!C19,In!$J$6:$J$19),IF(AND($D$5="Pilih Gudang",$D$7="Semua"),SUMIFS(In!$J$6:$J$19,In!$H$6:$H$19,'Stok Barang'!C19,In!$D$6:$D$19,'Stok Barang'!$D$6),IF(AND($D$5="Semua",$D$7="Periode"),SUMIF(In!$H$6:$H$19,'Stok Barang'!C19,In!$J$6:$J$19)-SUMIFS(In!$J$6:$J$19,In!$H$6:$H$19,'Stok Barang'!C19,In!$C$6:$C$19,"&lt;"&amp;'Stok Barang'!$D$8)-SUMIFS(In!$J$6:$J$19,In!$H$6:$H$19,'Stok Barang'!C19,In!$C$6:$C$19,"&gt;"&amp;'Stok Barang'!$D$9),IF(AND($D$5="Pilih Gudang",$D$7="Periode"),SUMIFS(In!$J$6:$J$19,In!$H$6:$H$19,'Stok Barang'!C19,In!$D$6:$D$19,'Stok Barang'!$D$6)-SUMIFS(In!$J$6:$J$19,In!$H$6:$H$19,'Stok Barang'!C19,In!$C$6:$C$19,"&lt;"&amp;'Stok Barang'!$D$8,In!$D$6:$D$19,'Stok Barang'!$D$6)-SUMIFS(In!$J$6:$J$19,In!$H$6:$H$19,'Stok Barang'!C19,In!$C$6:$C$19,"&gt;"&amp;'Stok Barang'!$D$9,In!$D$6:$D$19,'Stok Barang'!$D$6),""))))</f>
        <v>24</v>
      </c>
      <c r="G19" s="16">
        <f>IF(AND($D$5="Semua",$D$7="Semua"),SUMIF(Out!$H$6:$H$19,'Stok Barang'!C19,Out!$J$6:$J$19),IF(AND($D$5="Pilih Gudang",$D$7="Semua"),SUMIFS(Out!$J$6:$J$19,Out!$H$6:$H$19,'Stok Barang'!C19,Out!$D$6:$D$19,'Stok Barang'!$D$6),IF(AND($D$5="Semua",$D$7="Periode"),SUMIF(Out!$H$6:$H$19,'Stok Barang'!C19,Out!$J$6:$J$19)-SUMIFS(Out!$J$6:$J$19,Out!$H$6:$H$19,'Stok Barang'!C19,Out!$C$6:$C$19,"&lt;"&amp;'Stok Barang'!$D$8)-SUMIFS(Out!$J$6:$J$19,Out!$H$6:$H$19,'Stok Barang'!C19,Out!$C$6:$C$19,"&gt;"&amp;'Stok Barang'!$D$9),IF(AND($D$5="Pilih Gudang",$D$7="Periode"),SUMIFS(Out!$J$6:$J$19,Out!$H$6:$H$19,'Stok Barang'!C19,Out!$D$6:$D$19,'Stok Barang'!$D$6)-SUMIFS(Out!$J$6:$J$19,Out!$H$6:$H$19,'Stok Barang'!C19,Out!$D$6:$D$19,'Stok Barang'!$D$6,Out!$C$6:$C$19,"&lt;"&amp;'Stok Barang'!$D$8)-SUMIFS(Out!$J$6:$J$19,Out!$H$6:$H$19,'Stok Barang'!C19,Out!$D$6:$D$19,'Stok Barang'!$D$6,Out!$C$6:$C$19,"&gt;"&amp;'Stok Barang'!$D$9),""))))</f>
        <v>21</v>
      </c>
      <c r="H19" s="17">
        <f t="shared" si="0"/>
        <v>8</v>
      </c>
      <c r="I19" s="22" t="str">
        <f>IF(H19&gt;0,VLOOKUP(C19,Barang!$B$6:$D$19,3,0),"")</f>
        <v>JERIGEN</v>
      </c>
    </row>
    <row r="20" spans="2:9" x14ac:dyDescent="0.25">
      <c r="B20" s="12">
        <v>8</v>
      </c>
      <c r="C20" s="13" t="s">
        <v>55</v>
      </c>
      <c r="D20" s="14" t="str">
        <f>IFERROR(VLOOKUP(C20,Barang!$B$6:$D$19,2,0),"")</f>
        <v xml:space="preserve">sabun lantai </v>
      </c>
      <c r="E20" s="15">
        <f>IF(AND($D$5="Semua",$D$7="Semua"),SUMIF('Stok Awal'!$C$6:$C$19,'Stok Barang'!C20,'Stok Awal'!$E$6:$E$19),IF(AND($D$5="Semua",$D$7="Periode"),(SUMIF('Stok Awal'!$C$6:$C$19,'Stok Barang'!C20,'Stok Awal'!$E$6:$E$19)+SUMIFS(In!$J$6:$J$19,In!$H$6:$H$19,'Stok Barang'!C20,In!$C$6:$C$19,"&lt;"&amp;'Stok Barang'!$D$8)-(SUMIFS(Out!$J$6:$J$17,Out!$H$6:$H$17,'Stok Barang'!C20,Out!$C$6:$C$17,"&lt;"&amp;'Stok Barang'!$D$8))),IF(AND($D$5="Pilih Gudang",$D$7="Semua"),SUMIFS('Stok Awal'!$E$6:$E$19,'Stok Awal'!$C$6:$C$19,'Stok Barang'!C20,'Stok Awal'!$B$6:$B$19,'Stok Barang'!$D$6),IF(AND($D$5="Pilih Gudang",$D$7="Periode"),(SUMIFS('Stok Awal'!$E$6:$E$19,'Stok Awal'!$C$6:$C$19,'Stok Barang'!C20,'Stok Awal'!$B$6:$B$19,'Stok Barang'!$D$6)+SUMIFS(In!$J$6:$J$19,In!$H$6:$H$19,'Stok Barang'!C20,In!$D$6:$D$19,'Stok Barang'!$D$6,In!C13:C26,"&lt;"&amp;'Stok Barang'!$D$8)-SUMIFS(Out!$J$6:$J$17,Out!$H$6:$H$17,'Stok Barang'!C20,Out!$D$6:$D$17,'Stok Barang'!$D$6,Out!C13:C22,"&lt;"&amp;'Stok Barang'!$D$8)),""))))</f>
        <v>4</v>
      </c>
      <c r="F20" s="16">
        <f>IF(AND($D$5="Semua",$D$7="Semua"),SUMIF(In!$H$6:$H$19,'Stok Barang'!C20,In!$J$6:$J$19),IF(AND($D$5="Pilih Gudang",$D$7="Semua"),SUMIFS(In!$J$6:$J$19,In!$H$6:$H$19,'Stok Barang'!C20,In!$D$6:$D$19,'Stok Barang'!$D$6),IF(AND($D$5="Semua",$D$7="Periode"),SUMIF(In!$H$6:$H$19,'Stok Barang'!C20,In!$J$6:$J$19)-SUMIFS(In!$J$6:$J$19,In!$H$6:$H$19,'Stok Barang'!C20,In!$C$6:$C$19,"&lt;"&amp;'Stok Barang'!$D$8)-SUMIFS(In!$J$6:$J$19,In!$H$6:$H$19,'Stok Barang'!C20,In!$C$6:$C$19,"&gt;"&amp;'Stok Barang'!$D$9),IF(AND($D$5="Pilih Gudang",$D$7="Periode"),SUMIFS(In!$J$6:$J$19,In!$H$6:$H$19,'Stok Barang'!C20,In!$D$6:$D$19,'Stok Barang'!$D$6)-SUMIFS(In!$J$6:$J$19,In!$H$6:$H$19,'Stok Barang'!C20,In!$C$6:$C$19,"&lt;"&amp;'Stok Barang'!$D$8,In!$D$6:$D$19,'Stok Barang'!$D$6)-SUMIFS(In!$J$6:$J$19,In!$H$6:$H$19,'Stok Barang'!C20,In!$C$6:$C$19,"&gt;"&amp;'Stok Barang'!$D$9,In!$D$6:$D$19,'Stok Barang'!$D$6),""))))</f>
        <v>18</v>
      </c>
      <c r="G20" s="16">
        <f>IF(AND($D$5="Semua",$D$7="Semua"),SUMIF(Out!$H$6:$H$19,'Stok Barang'!C20,Out!$J$6:$J$19),IF(AND($D$5="Pilih Gudang",$D$7="Semua"),SUMIFS(Out!$J$6:$J$19,Out!$H$6:$H$19,'Stok Barang'!C20,Out!$D$6:$D$19,'Stok Barang'!$D$6),IF(AND($D$5="Semua",$D$7="Periode"),SUMIF(Out!$H$6:$H$19,'Stok Barang'!C20,Out!$J$6:$J$19)-SUMIFS(Out!$J$6:$J$19,Out!$H$6:$H$19,'Stok Barang'!C20,Out!$C$6:$C$19,"&lt;"&amp;'Stok Barang'!$D$8)-SUMIFS(Out!$J$6:$J$19,Out!$H$6:$H$19,'Stok Barang'!C20,Out!$C$6:$C$19,"&gt;"&amp;'Stok Barang'!$D$9),IF(AND($D$5="Pilih Gudang",$D$7="Periode"),SUMIFS(Out!$J$6:$J$19,Out!$H$6:$H$19,'Stok Barang'!C20,Out!$D$6:$D$19,'Stok Barang'!$D$6)-SUMIFS(Out!$J$6:$J$19,Out!$H$6:$H$19,'Stok Barang'!C20,Out!$D$6:$D$19,'Stok Barang'!$D$6,Out!$C$6:$C$19,"&lt;"&amp;'Stok Barang'!$D$8)-SUMIFS(Out!$J$6:$J$19,Out!$H$6:$H$19,'Stok Barang'!C20,Out!$D$6:$D$19,'Stok Barang'!$D$6,Out!$C$6:$C$19,"&gt;"&amp;'Stok Barang'!$D$9),""))))</f>
        <v>17</v>
      </c>
      <c r="H20" s="17">
        <f t="shared" si="0"/>
        <v>5</v>
      </c>
      <c r="I20" s="22" t="str">
        <f>IF(H20&gt;0,VLOOKUP(C20,Barang!$B$6:$D$19,3,0),"")</f>
        <v>JERIGEN</v>
      </c>
    </row>
    <row r="21" spans="2:9" x14ac:dyDescent="0.25">
      <c r="B21" s="12">
        <v>9</v>
      </c>
      <c r="C21" s="13" t="s">
        <v>57</v>
      </c>
      <c r="D21" s="14" t="str">
        <f>IFERROR(VLOOKUP(C21,Barang!$B$6:$D$19,2,0),"")</f>
        <v xml:space="preserve">Cling pembersih kaca </v>
      </c>
      <c r="E21" s="15">
        <f>IF(AND($D$5="Semua",$D$7="Semua"),SUMIF('Stok Awal'!$C$6:$C$19,'Stok Barang'!C21,'Stok Awal'!$E$6:$E$19),IF(AND($D$5="Semua",$D$7="Periode"),(SUMIF('Stok Awal'!$C$6:$C$19,'Stok Barang'!C21,'Stok Awal'!$E$6:$E$19)+SUMIFS(In!$J$6:$J$19,In!$H$6:$H$19,'Stok Barang'!C21,In!$C$6:$C$19,"&lt;"&amp;'Stok Barang'!$D$8)-(SUMIFS(Out!$J$6:$J$17,Out!$H$6:$H$17,'Stok Barang'!C21,Out!$C$6:$C$17,"&lt;"&amp;'Stok Barang'!$D$8))),IF(AND($D$5="Pilih Gudang",$D$7="Semua"),SUMIFS('Stok Awal'!$E$6:$E$19,'Stok Awal'!$C$6:$C$19,'Stok Barang'!C21,'Stok Awal'!$B$6:$B$19,'Stok Barang'!$D$6),IF(AND($D$5="Pilih Gudang",$D$7="Periode"),(SUMIFS('Stok Awal'!$E$6:$E$19,'Stok Awal'!$C$6:$C$19,'Stok Barang'!C21,'Stok Awal'!$B$6:$B$19,'Stok Barang'!$D$6)+SUMIFS(In!$J$6:$J$19,In!$H$6:$H$19,'Stok Barang'!C21,In!$D$6:$D$19,'Stok Barang'!$D$6,In!C14:C27,"&lt;"&amp;'Stok Barang'!$D$8)-SUMIFS(Out!$J$6:$J$17,Out!$H$6:$H$17,'Stok Barang'!C21,Out!$D$6:$D$17,'Stok Barang'!$D$6,Out!C14:C23,"&lt;"&amp;'Stok Barang'!$D$8)),""))))</f>
        <v>2</v>
      </c>
      <c r="F21" s="16">
        <f>IF(AND($D$5="Semua",$D$7="Semua"),SUMIF(In!$H$6:$H$19,'Stok Barang'!C21,In!$J$6:$J$19),IF(AND($D$5="Pilih Gudang",$D$7="Semua"),SUMIFS(In!$J$6:$J$19,In!$H$6:$H$19,'Stok Barang'!C21,In!$D$6:$D$19,'Stok Barang'!$D$6),IF(AND($D$5="Semua",$D$7="Periode"),SUMIF(In!$H$6:$H$19,'Stok Barang'!C21,In!$J$6:$J$19)-SUMIFS(In!$J$6:$J$19,In!$H$6:$H$19,'Stok Barang'!C21,In!$C$6:$C$19,"&lt;"&amp;'Stok Barang'!$D$8)-SUMIFS(In!$J$6:$J$19,In!$H$6:$H$19,'Stok Barang'!C21,In!$C$6:$C$19,"&gt;"&amp;'Stok Barang'!$D$9),IF(AND($D$5="Pilih Gudang",$D$7="Periode"),SUMIFS(In!$J$6:$J$19,In!$H$6:$H$19,'Stok Barang'!C21,In!$D$6:$D$19,'Stok Barang'!$D$6)-SUMIFS(In!$J$6:$J$19,In!$H$6:$H$19,'Stok Barang'!C21,In!$C$6:$C$19,"&lt;"&amp;'Stok Barang'!$D$8,In!$D$6:$D$19,'Stok Barang'!$D$6)-SUMIFS(In!$J$6:$J$19,In!$H$6:$H$19,'Stok Barang'!C21,In!$C$6:$C$19,"&gt;"&amp;'Stok Barang'!$D$9,In!$D$6:$D$19,'Stok Barang'!$D$6),""))))</f>
        <v>12</v>
      </c>
      <c r="G21" s="16">
        <f>IF(AND($D$5="Semua",$D$7="Semua"),SUMIF(Out!$H$6:$H$19,'Stok Barang'!C21,Out!$J$6:$J$19),IF(AND($D$5="Pilih Gudang",$D$7="Semua"),SUMIFS(Out!$J$6:$J$19,Out!$H$6:$H$19,'Stok Barang'!C21,Out!$D$6:$D$19,'Stok Barang'!$D$6),IF(AND($D$5="Semua",$D$7="Periode"),SUMIF(Out!$H$6:$H$19,'Stok Barang'!C21,Out!$J$6:$J$19)-SUMIFS(Out!$J$6:$J$19,Out!$H$6:$H$19,'Stok Barang'!C21,Out!$C$6:$C$19,"&lt;"&amp;'Stok Barang'!$D$8)-SUMIFS(Out!$J$6:$J$19,Out!$H$6:$H$19,'Stok Barang'!C21,Out!$C$6:$C$19,"&gt;"&amp;'Stok Barang'!$D$9),IF(AND($D$5="Pilih Gudang",$D$7="Periode"),SUMIFS(Out!$J$6:$J$19,Out!$H$6:$H$19,'Stok Barang'!C21,Out!$D$6:$D$19,'Stok Barang'!$D$6)-SUMIFS(Out!$J$6:$J$19,Out!$H$6:$H$19,'Stok Barang'!C21,Out!$D$6:$D$19,'Stok Barang'!$D$6,Out!$C$6:$C$19,"&lt;"&amp;'Stok Barang'!$D$8)-SUMIFS(Out!$J$6:$J$19,Out!$H$6:$H$19,'Stok Barang'!C21,Out!$D$6:$D$19,'Stok Barang'!$D$6,Out!$C$6:$C$19,"&gt;"&amp;'Stok Barang'!$D$9),""))))</f>
        <v>9</v>
      </c>
      <c r="H21" s="17">
        <f t="shared" si="0"/>
        <v>5</v>
      </c>
      <c r="I21" s="22" t="str">
        <f>IF(H21&gt;0,VLOOKUP(C21,Barang!$B$6:$D$19,3,0),"")</f>
        <v>JERIGEN</v>
      </c>
    </row>
    <row r="22" spans="2:9" x14ac:dyDescent="0.25">
      <c r="B22" s="12">
        <v>10</v>
      </c>
      <c r="C22" s="13" t="s">
        <v>59</v>
      </c>
      <c r="D22" s="14" t="str">
        <f>IFERROR(VLOOKUP(C22,Barang!$B$6:$D$19,2,0),"")</f>
        <v>Kertas A4</v>
      </c>
      <c r="E22" s="15">
        <f>IF(AND($D$5="Semua",$D$7="Semua"),SUMIF('Stok Awal'!$C$6:$C$19,'Stok Barang'!C22,'Stok Awal'!$E$6:$E$19),IF(AND($D$5="Semua",$D$7="Periode"),(SUMIF('Stok Awal'!$C$6:$C$19,'Stok Barang'!C22,'Stok Awal'!$E$6:$E$19)+SUMIFS(In!$J$6:$J$19,In!$H$6:$H$19,'Stok Barang'!C22,In!$C$6:$C$19,"&lt;"&amp;'Stok Barang'!$D$8)-(SUMIFS(Out!$J$6:$J$17,Out!$H$6:$H$17,'Stok Barang'!C22,Out!$C$6:$C$17,"&lt;"&amp;'Stok Barang'!$D$8))),IF(AND($D$5="Pilih Gudang",$D$7="Semua"),SUMIFS('Stok Awal'!$E$6:$E$19,'Stok Awal'!$C$6:$C$19,'Stok Barang'!C22,'Stok Awal'!$B$6:$B$19,'Stok Barang'!$D$6),IF(AND($D$5="Pilih Gudang",$D$7="Periode"),(SUMIFS('Stok Awal'!$E$6:$E$19,'Stok Awal'!$C$6:$C$19,'Stok Barang'!C22,'Stok Awal'!$B$6:$B$19,'Stok Barang'!$D$6)+SUMIFS(In!$J$6:$J$19,In!$H$6:$H$19,'Stok Barang'!C22,In!$D$6:$D$19,'Stok Barang'!$D$6,In!C15:C28,"&lt;"&amp;'Stok Barang'!$D$8)-SUMIFS(Out!$J$6:$J$17,Out!$H$6:$H$17,'Stok Barang'!C22,Out!$D$6:$D$17,'Stok Barang'!$D$6,Out!C15:C24,"&lt;"&amp;'Stok Barang'!$D$8)),""))))</f>
        <v>3</v>
      </c>
      <c r="F22" s="16">
        <f>IF(AND($D$5="Semua",$D$7="Semua"),SUMIF(In!$H$6:$H$19,'Stok Barang'!C22,In!$J$6:$J$19),IF(AND($D$5="Pilih Gudang",$D$7="Semua"),SUMIFS(In!$J$6:$J$19,In!$H$6:$H$19,'Stok Barang'!C22,In!$D$6:$D$19,'Stok Barang'!$D$6),IF(AND($D$5="Semua",$D$7="Periode"),SUMIF(In!$H$6:$H$19,'Stok Barang'!C22,In!$J$6:$J$19)-SUMIFS(In!$J$6:$J$19,In!$H$6:$H$19,'Stok Barang'!C22,In!$C$6:$C$19,"&lt;"&amp;'Stok Barang'!$D$8)-SUMIFS(In!$J$6:$J$19,In!$H$6:$H$19,'Stok Barang'!C22,In!$C$6:$C$19,"&gt;"&amp;'Stok Barang'!$D$9),IF(AND($D$5="Pilih Gudang",$D$7="Periode"),SUMIFS(In!$J$6:$J$19,In!$H$6:$H$19,'Stok Barang'!C22,In!$D$6:$D$19,'Stok Barang'!$D$6)-SUMIFS(In!$J$6:$J$19,In!$H$6:$H$19,'Stok Barang'!C22,In!$C$6:$C$19,"&lt;"&amp;'Stok Barang'!$D$8,In!$D$6:$D$19,'Stok Barang'!$D$6)-SUMIFS(In!$J$6:$J$19,In!$H$6:$H$19,'Stok Barang'!C22,In!$C$6:$C$19,"&gt;"&amp;'Stok Barang'!$D$9,In!$D$6:$D$19,'Stok Barang'!$D$6),""))))</f>
        <v>6</v>
      </c>
      <c r="G22" s="16">
        <f>IF(AND($D$5="Semua",$D$7="Semua"),SUMIF(Out!$H$6:$H$19,'Stok Barang'!C22,Out!$J$6:$J$19),IF(AND($D$5="Pilih Gudang",$D$7="Semua"),SUMIFS(Out!$J$6:$J$19,Out!$H$6:$H$19,'Stok Barang'!C22,Out!$D$6:$D$19,'Stok Barang'!$D$6),IF(AND($D$5="Semua",$D$7="Periode"),SUMIF(Out!$H$6:$H$19,'Stok Barang'!C22,Out!$J$6:$J$19)-SUMIFS(Out!$J$6:$J$19,Out!$H$6:$H$19,'Stok Barang'!C22,Out!$C$6:$C$19,"&lt;"&amp;'Stok Barang'!$D$8)-SUMIFS(Out!$J$6:$J$19,Out!$H$6:$H$19,'Stok Barang'!C22,Out!$C$6:$C$19,"&gt;"&amp;'Stok Barang'!$D$9),IF(AND($D$5="Pilih Gudang",$D$7="Periode"),SUMIFS(Out!$J$6:$J$19,Out!$H$6:$H$19,'Stok Barang'!C22,Out!$D$6:$D$19,'Stok Barang'!$D$6)-SUMIFS(Out!$J$6:$J$19,Out!$H$6:$H$19,'Stok Barang'!C22,Out!$D$6:$D$19,'Stok Barang'!$D$6,Out!$C$6:$C$19,"&lt;"&amp;'Stok Barang'!$D$8)-SUMIFS(Out!$J$6:$J$19,Out!$H$6:$H$19,'Stok Barang'!C22,Out!$D$6:$D$19,'Stok Barang'!$D$6,Out!$C$6:$C$19,"&gt;"&amp;'Stok Barang'!$D$9),""))))</f>
        <v>5</v>
      </c>
      <c r="H22" s="17">
        <f t="shared" si="0"/>
        <v>4</v>
      </c>
      <c r="I22" s="22" t="str">
        <f>IF(H22&gt;0,VLOOKUP(C22,Barang!$B$6:$D$19,3,0),"")</f>
        <v>RIM</v>
      </c>
    </row>
    <row r="23" spans="2:9" x14ac:dyDescent="0.25">
      <c r="B23" s="12">
        <v>11</v>
      </c>
      <c r="C23" s="13" t="s">
        <v>61</v>
      </c>
      <c r="D23" s="14" t="str">
        <f>IFERROR(VLOOKUP(C23,Barang!$B$6:$D$19,2,0),"")</f>
        <v xml:space="preserve">Kertas F4 </v>
      </c>
      <c r="E23" s="15">
        <f>IF(AND($D$5="Semua",$D$7="Semua"),SUMIF('Stok Awal'!$C$6:$C$19,'Stok Barang'!C23,'Stok Awal'!$E$6:$E$19),IF(AND($D$5="Semua",$D$7="Periode"),(SUMIF('Stok Awal'!$C$6:$C$19,'Stok Barang'!C23,'Stok Awal'!$E$6:$E$19)+SUMIFS(In!$J$6:$J$19,In!$H$6:$H$19,'Stok Barang'!C23,In!$C$6:$C$19,"&lt;"&amp;'Stok Barang'!$D$8)-(SUMIFS(Out!$J$6:$J$17,Out!$H$6:$H$17,'Stok Barang'!C23,Out!$C$6:$C$17,"&lt;"&amp;'Stok Barang'!$D$8))),IF(AND($D$5="Pilih Gudang",$D$7="Semua"),SUMIFS('Stok Awal'!$E$6:$E$19,'Stok Awal'!$C$6:$C$19,'Stok Barang'!C23,'Stok Awal'!$B$6:$B$19,'Stok Barang'!$D$6),IF(AND($D$5="Pilih Gudang",$D$7="Periode"),(SUMIFS('Stok Awal'!$E$6:$E$19,'Stok Awal'!$C$6:$C$19,'Stok Barang'!C23,'Stok Awal'!$B$6:$B$19,'Stok Barang'!$D$6)+SUMIFS(In!$J$6:$J$19,In!$H$6:$H$19,'Stok Barang'!C23,In!$D$6:$D$19,'Stok Barang'!$D$6,In!C16:C29,"&lt;"&amp;'Stok Barang'!$D$8)-SUMIFS(Out!$J$6:$J$17,Out!$H$6:$H$17,'Stok Barang'!C23,Out!$D$6:$D$17,'Stok Barang'!$D$6,Out!C16:C25,"&lt;"&amp;'Stok Barang'!$D$8)),""))))</f>
        <v>2</v>
      </c>
      <c r="F23" s="16">
        <f>IF(AND($D$5="Semua",$D$7="Semua"),SUMIF(In!$H$6:$H$19,'Stok Barang'!C23,In!$J$6:$J$19),IF(AND($D$5="Pilih Gudang",$D$7="Semua"),SUMIFS(In!$J$6:$J$19,In!$H$6:$H$19,'Stok Barang'!C23,In!$D$6:$D$19,'Stok Barang'!$D$6),IF(AND($D$5="Semua",$D$7="Periode"),SUMIF(In!$H$6:$H$19,'Stok Barang'!C23,In!$J$6:$J$19)-SUMIFS(In!$J$6:$J$19,In!$H$6:$H$19,'Stok Barang'!C23,In!$C$6:$C$19,"&lt;"&amp;'Stok Barang'!$D$8)-SUMIFS(In!$J$6:$J$19,In!$H$6:$H$19,'Stok Barang'!C23,In!$C$6:$C$19,"&gt;"&amp;'Stok Barang'!$D$9),IF(AND($D$5="Pilih Gudang",$D$7="Periode"),SUMIFS(In!$J$6:$J$19,In!$H$6:$H$19,'Stok Barang'!C23,In!$D$6:$D$19,'Stok Barang'!$D$6)-SUMIFS(In!$J$6:$J$19,In!$H$6:$H$19,'Stok Barang'!C23,In!$C$6:$C$19,"&lt;"&amp;'Stok Barang'!$D$8,In!$D$6:$D$19,'Stok Barang'!$D$6)-SUMIFS(In!$J$6:$J$19,In!$H$6:$H$19,'Stok Barang'!C23,In!$C$6:$C$19,"&gt;"&amp;'Stok Barang'!$D$9,In!$D$6:$D$19,'Stok Barang'!$D$6),""))))</f>
        <v>3</v>
      </c>
      <c r="G23" s="16">
        <f>IF(AND($D$5="Semua",$D$7="Semua"),SUMIF(Out!$H$6:$H$19,'Stok Barang'!C23,Out!$J$6:$J$19),IF(AND($D$5="Pilih Gudang",$D$7="Semua"),SUMIFS(Out!$J$6:$J$19,Out!$H$6:$H$19,'Stok Barang'!C23,Out!$D$6:$D$19,'Stok Barang'!$D$6),IF(AND($D$5="Semua",$D$7="Periode"),SUMIF(Out!$H$6:$H$19,'Stok Barang'!C23,Out!$J$6:$J$19)-SUMIFS(Out!$J$6:$J$19,Out!$H$6:$H$19,'Stok Barang'!C23,Out!$C$6:$C$19,"&lt;"&amp;'Stok Barang'!$D$8)-SUMIFS(Out!$J$6:$J$19,Out!$H$6:$H$19,'Stok Barang'!C23,Out!$C$6:$C$19,"&gt;"&amp;'Stok Barang'!$D$9),IF(AND($D$5="Pilih Gudang",$D$7="Periode"),SUMIFS(Out!$J$6:$J$19,Out!$H$6:$H$19,'Stok Barang'!C23,Out!$D$6:$D$19,'Stok Barang'!$D$6)-SUMIFS(Out!$J$6:$J$19,Out!$H$6:$H$19,'Stok Barang'!C23,Out!$D$6:$D$19,'Stok Barang'!$D$6,Out!$C$6:$C$19,"&lt;"&amp;'Stok Barang'!$D$8)-SUMIFS(Out!$J$6:$J$19,Out!$H$6:$H$19,'Stok Barang'!C23,Out!$D$6:$D$19,'Stok Barang'!$D$6,Out!$C$6:$C$19,"&gt;"&amp;'Stok Barang'!$D$9),""))))</f>
        <v>3</v>
      </c>
      <c r="H23" s="17">
        <f t="shared" si="0"/>
        <v>2</v>
      </c>
      <c r="I23" s="22" t="str">
        <f>IF(H23&gt;0,VLOOKUP(C23,Barang!$B$6:$D$19,3,0),"")</f>
        <v>RIM</v>
      </c>
    </row>
    <row r="24" spans="2:9" x14ac:dyDescent="0.25">
      <c r="B24" s="12">
        <v>12</v>
      </c>
      <c r="C24" s="13" t="s">
        <v>63</v>
      </c>
      <c r="D24" s="14" t="str">
        <f>IFERROR(VLOOKUP(C24,Barang!$B$6:$D$19,2,0),"")</f>
        <v xml:space="preserve">Tinta Printer </v>
      </c>
      <c r="E24" s="15">
        <f>IF(AND($D$5="Semua",$D$7="Semua"),SUMIF('Stok Awal'!$C$6:$C$19,'Stok Barang'!C24,'Stok Awal'!$E$6:$E$19),IF(AND($D$5="Semua",$D$7="Periode"),(SUMIF('Stok Awal'!$C$6:$C$19,'Stok Barang'!C24,'Stok Awal'!$E$6:$E$19)+SUMIFS(In!$J$6:$J$19,In!$H$6:$H$19,'Stok Barang'!C24,In!$C$6:$C$19,"&lt;"&amp;'Stok Barang'!$D$8)-(SUMIFS(Out!$J$6:$J$17,Out!$H$6:$H$17,'Stok Barang'!C24,Out!$C$6:$C$17,"&lt;"&amp;'Stok Barang'!$D$8))),IF(AND($D$5="Pilih Gudang",$D$7="Semua"),SUMIFS('Stok Awal'!$E$6:$E$19,'Stok Awal'!$C$6:$C$19,'Stok Barang'!C24,'Stok Awal'!$B$6:$B$19,'Stok Barang'!$D$6),IF(AND($D$5="Pilih Gudang",$D$7="Periode"),(SUMIFS('Stok Awal'!$E$6:$E$19,'Stok Awal'!$C$6:$C$19,'Stok Barang'!C24,'Stok Awal'!$B$6:$B$19,'Stok Barang'!$D$6)+SUMIFS(In!$J$6:$J$19,In!$H$6:$H$19,'Stok Barang'!C24,In!$D$6:$D$19,'Stok Barang'!$D$6,In!C17:C30,"&lt;"&amp;'Stok Barang'!$D$8)-SUMIFS(Out!$J$6:$J$17,Out!$H$6:$H$17,'Stok Barang'!C24,Out!$D$6:$D$17,'Stok Barang'!$D$6,Out!C17:C26,"&lt;"&amp;'Stok Barang'!$D$8)),""))))</f>
        <v>8</v>
      </c>
      <c r="F24" s="16">
        <f>IF(AND($D$5="Semua",$D$7="Semua"),SUMIF(In!$H$6:$H$19,'Stok Barang'!C24,In!$J$6:$J$19),IF(AND($D$5="Pilih Gudang",$D$7="Semua"),SUMIFS(In!$J$6:$J$19,In!$H$6:$H$19,'Stok Barang'!C24,In!$D$6:$D$19,'Stok Barang'!$D$6),IF(AND($D$5="Semua",$D$7="Periode"),SUMIF(In!$H$6:$H$19,'Stok Barang'!C24,In!$J$6:$J$19)-SUMIFS(In!$J$6:$J$19,In!$H$6:$H$19,'Stok Barang'!C24,In!$C$6:$C$19,"&lt;"&amp;'Stok Barang'!$D$8)-SUMIFS(In!$J$6:$J$19,In!$H$6:$H$19,'Stok Barang'!C24,In!$C$6:$C$19,"&gt;"&amp;'Stok Barang'!$D$9),IF(AND($D$5="Pilih Gudang",$D$7="Periode"),SUMIFS(In!$J$6:$J$19,In!$H$6:$H$19,'Stok Barang'!C24,In!$D$6:$D$19,'Stok Barang'!$D$6)-SUMIFS(In!$J$6:$J$19,In!$H$6:$H$19,'Stok Barang'!C24,In!$C$6:$C$19,"&lt;"&amp;'Stok Barang'!$D$8,In!$D$6:$D$19,'Stok Barang'!$D$6)-SUMIFS(In!$J$6:$J$19,In!$H$6:$H$19,'Stok Barang'!C24,In!$C$6:$C$19,"&gt;"&amp;'Stok Barang'!$D$9,In!$D$6:$D$19,'Stok Barang'!$D$6),""))))</f>
        <v>8</v>
      </c>
      <c r="G24" s="16">
        <f>IF(AND($D$5="Semua",$D$7="Semua"),SUMIF(Out!$H$6:$H$19,'Stok Barang'!C24,Out!$J$6:$J$19),IF(AND($D$5="Pilih Gudang",$D$7="Semua"),SUMIFS(Out!$J$6:$J$19,Out!$H$6:$H$19,'Stok Barang'!C24,Out!$D$6:$D$19,'Stok Barang'!$D$6),IF(AND($D$5="Semua",$D$7="Periode"),SUMIF(Out!$H$6:$H$19,'Stok Barang'!C24,Out!$J$6:$J$19)-SUMIFS(Out!$J$6:$J$19,Out!$H$6:$H$19,'Stok Barang'!C24,Out!$C$6:$C$19,"&lt;"&amp;'Stok Barang'!$D$8)-SUMIFS(Out!$J$6:$J$19,Out!$H$6:$H$19,'Stok Barang'!C24,Out!$C$6:$C$19,"&gt;"&amp;'Stok Barang'!$D$9),IF(AND($D$5="Pilih Gudang",$D$7="Periode"),SUMIFS(Out!$J$6:$J$19,Out!$H$6:$H$19,'Stok Barang'!C24,Out!$D$6:$D$19,'Stok Barang'!$D$6)-SUMIFS(Out!$J$6:$J$19,Out!$H$6:$H$19,'Stok Barang'!C24,Out!$D$6:$D$19,'Stok Barang'!$D$6,Out!$C$6:$C$19,"&lt;"&amp;'Stok Barang'!$D$8)-SUMIFS(Out!$J$6:$J$19,Out!$H$6:$H$19,'Stok Barang'!C24,Out!$D$6:$D$19,'Stok Barang'!$D$6,Out!$C$6:$C$19,"&gt;"&amp;'Stok Barang'!$D$9),""))))</f>
        <v>4</v>
      </c>
      <c r="H24" s="17">
        <f t="shared" si="0"/>
        <v>12</v>
      </c>
      <c r="I24" s="22" t="str">
        <f>IF(H24&gt;0,VLOOKUP(C24,Barang!$B$6:$D$19,3,0),"")</f>
        <v>BUAH</v>
      </c>
    </row>
    <row r="25" spans="2:9" x14ac:dyDescent="0.25">
      <c r="B25" s="12">
        <v>13</v>
      </c>
      <c r="C25" s="13" t="s">
        <v>65</v>
      </c>
      <c r="D25" s="14" t="str">
        <f>IFERROR(VLOOKUP(C25,Barang!$B$6:$D$19,2,0),"")</f>
        <v xml:space="preserve">Map Biola Merah </v>
      </c>
      <c r="E25" s="15">
        <f>IF(AND($D$5="Semua",$D$7="Semua"),SUMIF('Stok Awal'!$C$6:$C$19,'Stok Barang'!C25,'Stok Awal'!$E$6:$E$19),IF(AND($D$5="Semua",$D$7="Periode"),(SUMIF('Stok Awal'!$C$6:$C$19,'Stok Barang'!C25,'Stok Awal'!$E$6:$E$19)+SUMIFS(In!$J$6:$J$19,In!$H$6:$H$19,'Stok Barang'!C25,In!$C$6:$C$19,"&lt;"&amp;'Stok Barang'!$D$8)-(SUMIFS(Out!$J$6:$J$17,Out!$H$6:$H$17,'Stok Barang'!C25,Out!$C$6:$C$17,"&lt;"&amp;'Stok Barang'!$D$8))),IF(AND($D$5="Pilih Gudang",$D$7="Semua"),SUMIFS('Stok Awal'!$E$6:$E$19,'Stok Awal'!$C$6:$C$19,'Stok Barang'!C25,'Stok Awal'!$B$6:$B$19,'Stok Barang'!$D$6),IF(AND($D$5="Pilih Gudang",$D$7="Periode"),(SUMIFS('Stok Awal'!$E$6:$E$19,'Stok Awal'!$C$6:$C$19,'Stok Barang'!C25,'Stok Awal'!$B$6:$B$19,'Stok Barang'!$D$6)+SUMIFS(In!$J$6:$J$19,In!$H$6:$H$19,'Stok Barang'!C25,In!$D$6:$D$19,'Stok Barang'!$D$6,In!C18:C31,"&lt;"&amp;'Stok Barang'!$D$8)-SUMIFS(Out!$J$6:$J$17,Out!$H$6:$H$17,'Stok Barang'!C25,Out!$D$6:$D$17,'Stok Barang'!$D$6,Out!C18:C27,"&lt;"&amp;'Stok Barang'!$D$8)),""))))</f>
        <v>1</v>
      </c>
      <c r="F25" s="16">
        <f>IF(AND($D$5="Semua",$D$7="Semua"),SUMIF(In!$H$6:$H$19,'Stok Barang'!C25,In!$J$6:$J$19),IF(AND($D$5="Pilih Gudang",$D$7="Semua"),SUMIFS(In!$J$6:$J$19,In!$H$6:$H$19,'Stok Barang'!C25,In!$D$6:$D$19,'Stok Barang'!$D$6),IF(AND($D$5="Semua",$D$7="Periode"),SUMIF(In!$H$6:$H$19,'Stok Barang'!C25,In!$J$6:$J$19)-SUMIFS(In!$J$6:$J$19,In!$H$6:$H$19,'Stok Barang'!C25,In!$C$6:$C$19,"&lt;"&amp;'Stok Barang'!$D$8)-SUMIFS(In!$J$6:$J$19,In!$H$6:$H$19,'Stok Barang'!C25,In!$C$6:$C$19,"&gt;"&amp;'Stok Barang'!$D$9),IF(AND($D$5="Pilih Gudang",$D$7="Periode"),SUMIFS(In!$J$6:$J$19,In!$H$6:$H$19,'Stok Barang'!C25,In!$D$6:$D$19,'Stok Barang'!$D$6)-SUMIFS(In!$J$6:$J$19,In!$H$6:$H$19,'Stok Barang'!C25,In!$C$6:$C$19,"&lt;"&amp;'Stok Barang'!$D$8,In!$D$6:$D$19,'Stok Barang'!$D$6)-SUMIFS(In!$J$6:$J$19,In!$H$6:$H$19,'Stok Barang'!C25,In!$C$6:$C$19,"&gt;"&amp;'Stok Barang'!$D$9,In!$D$6:$D$19,'Stok Barang'!$D$6),""))))</f>
        <v>2</v>
      </c>
      <c r="G25" s="16">
        <f>IF(AND($D$5="Semua",$D$7="Semua"),SUMIF(Out!$H$6:$H$19,'Stok Barang'!C25,Out!$J$6:$J$19),IF(AND($D$5="Pilih Gudang",$D$7="Semua"),SUMIFS(Out!$J$6:$J$19,Out!$H$6:$H$19,'Stok Barang'!C25,Out!$D$6:$D$19,'Stok Barang'!$D$6),IF(AND($D$5="Semua",$D$7="Periode"),SUMIF(Out!$H$6:$H$19,'Stok Barang'!C25,Out!$J$6:$J$19)-SUMIFS(Out!$J$6:$J$19,Out!$H$6:$H$19,'Stok Barang'!C25,Out!$C$6:$C$19,"&lt;"&amp;'Stok Barang'!$D$8)-SUMIFS(Out!$J$6:$J$19,Out!$H$6:$H$19,'Stok Barang'!C25,Out!$C$6:$C$19,"&gt;"&amp;'Stok Barang'!$D$9),IF(AND($D$5="Pilih Gudang",$D$7="Periode"),SUMIFS(Out!$J$6:$J$19,Out!$H$6:$H$19,'Stok Barang'!C25,Out!$D$6:$D$19,'Stok Barang'!$D$6)-SUMIFS(Out!$J$6:$J$19,Out!$H$6:$H$19,'Stok Barang'!C25,Out!$D$6:$D$19,'Stok Barang'!$D$6,Out!$C$6:$C$19,"&lt;"&amp;'Stok Barang'!$D$8)-SUMIFS(Out!$J$6:$J$19,Out!$H$6:$H$19,'Stok Barang'!C25,Out!$D$6:$D$19,'Stok Barang'!$D$6,Out!$C$6:$C$19,"&gt;"&amp;'Stok Barang'!$D$9),""))))</f>
        <v>2</v>
      </c>
      <c r="H25" s="17">
        <f t="shared" si="0"/>
        <v>1</v>
      </c>
      <c r="I25" s="22" t="str">
        <f>IF(H25&gt;0,VLOOKUP(C25,Barang!$B$6:$D$19,3,0),"")</f>
        <v>PACK</v>
      </c>
    </row>
    <row r="26" spans="2:9" x14ac:dyDescent="0.25">
      <c r="B26" s="12">
        <v>14</v>
      </c>
      <c r="C26" s="13" t="s">
        <v>67</v>
      </c>
      <c r="D26" s="14" t="str">
        <f>IFERROR(VLOOKUP(C26,Barang!$B$6:$D$19,2,0),"")</f>
        <v xml:space="preserve">Map Coklat </v>
      </c>
      <c r="E26" s="15">
        <f>IF(AND($D$5="Semua",$D$7="Semua"),SUMIF('Stok Awal'!$C$6:$C$19,'Stok Barang'!C26,'Stok Awal'!$E$6:$E$19),IF(AND($D$5="Semua",$D$7="Periode"),(SUMIF('Stok Awal'!$C$6:$C$19,'Stok Barang'!C26,'Stok Awal'!$E$6:$E$19)+SUMIFS(In!$J$6:$J$19,In!$H$6:$H$19,'Stok Barang'!C26,In!$C$6:$C$19,"&lt;"&amp;'Stok Barang'!$D$8)-(SUMIFS(Out!$J$6:$J$17,Out!$H$6:$H$17,'Stok Barang'!C26,Out!$C$6:$C$17,"&lt;"&amp;'Stok Barang'!$D$8))),IF(AND($D$5="Pilih Gudang",$D$7="Semua"),SUMIFS('Stok Awal'!$E$6:$E$19,'Stok Awal'!$C$6:$C$19,'Stok Barang'!C26,'Stok Awal'!$B$6:$B$19,'Stok Barang'!$D$6),IF(AND($D$5="Pilih Gudang",$D$7="Periode"),(SUMIFS('Stok Awal'!$E$6:$E$19,'Stok Awal'!$C$6:$C$19,'Stok Barang'!C26,'Stok Awal'!$B$6:$B$19,'Stok Barang'!$D$6)+SUMIFS(In!$J$6:$J$19,In!$H$6:$H$19,'Stok Barang'!C26,In!$D$6:$D$19,'Stok Barang'!$D$6,In!C19:C32,"&lt;"&amp;'Stok Barang'!$D$8)-SUMIFS(Out!$J$6:$J$17,Out!$H$6:$H$17,'Stok Barang'!C26,Out!$D$6:$D$17,'Stok Barang'!$D$6,Out!C19:C28,"&lt;"&amp;'Stok Barang'!$D$8)),""))))</f>
        <v>2</v>
      </c>
      <c r="F26" s="16">
        <f>IF(AND($D$5="Semua",$D$7="Semua"),SUMIF(In!$H$6:$H$19,'Stok Barang'!C26,In!$J$6:$J$19),IF(AND($D$5="Pilih Gudang",$D$7="Semua"),SUMIFS(In!$J$6:$J$19,In!$H$6:$H$19,'Stok Barang'!C26,In!$D$6:$D$19,'Stok Barang'!$D$6),IF(AND($D$5="Semua",$D$7="Periode"),SUMIF(In!$H$6:$H$19,'Stok Barang'!C26,In!$J$6:$J$19)-SUMIFS(In!$J$6:$J$19,In!$H$6:$H$19,'Stok Barang'!C26,In!$C$6:$C$19,"&lt;"&amp;'Stok Barang'!$D$8)-SUMIFS(In!$J$6:$J$19,In!$H$6:$H$19,'Stok Barang'!C26,In!$C$6:$C$19,"&gt;"&amp;'Stok Barang'!$D$9),IF(AND($D$5="Pilih Gudang",$D$7="Periode"),SUMIFS(In!$J$6:$J$19,In!$H$6:$H$19,'Stok Barang'!C26,In!$D$6:$D$19,'Stok Barang'!$D$6)-SUMIFS(In!$J$6:$J$19,In!$H$6:$H$19,'Stok Barang'!C26,In!$C$6:$C$19,"&lt;"&amp;'Stok Barang'!$D$8,In!$D$6:$D$19,'Stok Barang'!$D$6)-SUMIFS(In!$J$6:$J$19,In!$H$6:$H$19,'Stok Barang'!C26,In!$C$6:$C$19,"&gt;"&amp;'Stok Barang'!$D$9,In!$D$6:$D$19,'Stok Barang'!$D$6),""))))</f>
        <v>2</v>
      </c>
      <c r="G26" s="16">
        <f>IF(AND($D$5="Semua",$D$7="Semua"),SUMIF(Out!$H$6:$H$19,'Stok Barang'!C26,Out!$J$6:$J$19),IF(AND($D$5="Pilih Gudang",$D$7="Semua"),SUMIFS(Out!$J$6:$J$19,Out!$H$6:$H$19,'Stok Barang'!C26,Out!$D$6:$D$19,'Stok Barang'!$D$6),IF(AND($D$5="Semua",$D$7="Periode"),SUMIF(Out!$H$6:$H$19,'Stok Barang'!C26,Out!$J$6:$J$19)-SUMIFS(Out!$J$6:$J$19,Out!$H$6:$H$19,'Stok Barang'!C26,Out!$C$6:$C$19,"&lt;"&amp;'Stok Barang'!$D$8)-SUMIFS(Out!$J$6:$J$19,Out!$H$6:$H$19,'Stok Barang'!C26,Out!$C$6:$C$19,"&gt;"&amp;'Stok Barang'!$D$9),IF(AND($D$5="Pilih Gudang",$D$7="Periode"),SUMIFS(Out!$J$6:$J$19,Out!$H$6:$H$19,'Stok Barang'!C26,Out!$D$6:$D$19,'Stok Barang'!$D$6)-SUMIFS(Out!$J$6:$J$19,Out!$H$6:$H$19,'Stok Barang'!C26,Out!$D$6:$D$19,'Stok Barang'!$D$6,Out!$C$6:$C$19,"&lt;"&amp;'Stok Barang'!$D$8)-SUMIFS(Out!$J$6:$J$19,Out!$H$6:$H$19,'Stok Barang'!C26,Out!$D$6:$D$19,'Stok Barang'!$D$6,Out!$C$6:$C$19,"&gt;"&amp;'Stok Barang'!$D$9),""))))</f>
        <v>2</v>
      </c>
      <c r="H26" s="17">
        <f t="shared" ref="H26" si="1">E26+F26-G26</f>
        <v>2</v>
      </c>
      <c r="I26" s="22" t="str">
        <f>IF(H26&gt;0,VLOOKUP(C26,Barang!$B$6:$D$19,3,0),"")</f>
        <v>PACK</v>
      </c>
    </row>
    <row r="27" spans="2:9" x14ac:dyDescent="0.25">
      <c r="B27" s="18"/>
      <c r="C27" s="19" t="s">
        <v>73</v>
      </c>
      <c r="D27" s="20"/>
      <c r="E27" s="21">
        <f>SUM(E13:E26)</f>
        <v>103</v>
      </c>
      <c r="F27" s="21">
        <f t="shared" ref="F27:H27" si="2">SUM(F13:F26)</f>
        <v>279</v>
      </c>
      <c r="G27" s="21">
        <f t="shared" si="2"/>
        <v>244</v>
      </c>
      <c r="H27" s="21">
        <f t="shared" si="2"/>
        <v>138</v>
      </c>
      <c r="I27" s="23"/>
    </row>
  </sheetData>
  <mergeCells count="9">
    <mergeCell ref="A1:I1"/>
    <mergeCell ref="A2:I2"/>
    <mergeCell ref="B4:D4"/>
    <mergeCell ref="F11:G11"/>
    <mergeCell ref="H11:I11"/>
    <mergeCell ref="B11:B12"/>
    <mergeCell ref="C11:C12"/>
    <mergeCell ref="D11:D12"/>
    <mergeCell ref="E11:E12"/>
  </mergeCells>
  <phoneticPr fontId="11" type="noConversion"/>
  <dataValidations count="3">
    <dataValidation type="list" showInputMessage="1" showErrorMessage="1" sqref="D5" xr:uid="{00000000-0002-0000-0500-000000000000}">
      <formula1>"Semua,Pilih Gudang"</formula1>
    </dataValidation>
    <dataValidation type="list" showInputMessage="1" showErrorMessage="1" sqref="D7" xr:uid="{00000000-0002-0000-0500-000002000000}">
      <formula1>"Semua,Periode"</formula1>
    </dataValidation>
    <dataValidation type="list" allowBlank="1" showInputMessage="1" showErrorMessage="1" sqref="C13:C26" xr:uid="{00000000-0002-0000-0500-000003000000}">
      <formula1>kode_barang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500-000001000000}">
          <x14:formula1>
            <xm:f>Data!$C$7:$C$11</xm:f>
          </x14:formula1>
          <xm:sqref>D6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19"/>
  <sheetViews>
    <sheetView showGridLines="0" topLeftCell="A6" zoomScale="115" zoomScaleNormal="115" workbookViewId="0">
      <selection activeCell="E17" sqref="E17"/>
    </sheetView>
  </sheetViews>
  <sheetFormatPr defaultColWidth="9" defaultRowHeight="15" x14ac:dyDescent="0.25"/>
  <cols>
    <col min="1" max="1" width="4" customWidth="1"/>
    <col min="2" max="2" width="4.5703125" customWidth="1"/>
    <col min="3" max="3" width="18.28515625" customWidth="1"/>
    <col min="4" max="4" width="27.85546875" customWidth="1"/>
    <col min="5" max="5" width="11.42578125" customWidth="1"/>
    <col min="8" max="8" width="11.42578125" customWidth="1"/>
    <col min="9" max="9" width="7.5703125" bestFit="1" customWidth="1"/>
    <col min="10" max="12" width="11.7109375" customWidth="1"/>
  </cols>
  <sheetData>
    <row r="1" spans="1:12" x14ac:dyDescent="0.25">
      <c r="A1" s="65" t="s">
        <v>158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25">
      <c r="A2" s="59" t="s">
        <v>109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4" spans="1:12" x14ac:dyDescent="0.25">
      <c r="B4" s="70" t="s">
        <v>98</v>
      </c>
      <c r="C4" s="71"/>
      <c r="D4" s="72"/>
    </row>
    <row r="5" spans="1:12" x14ac:dyDescent="0.25">
      <c r="B5" s="1" t="s">
        <v>99</v>
      </c>
      <c r="D5" s="2" t="s">
        <v>102</v>
      </c>
    </row>
    <row r="6" spans="1:12" x14ac:dyDescent="0.25">
      <c r="B6" s="1" t="s">
        <v>100</v>
      </c>
      <c r="D6" s="3" t="s">
        <v>9</v>
      </c>
    </row>
    <row r="7" spans="1:12" x14ac:dyDescent="0.25">
      <c r="B7" s="1" t="s">
        <v>101</v>
      </c>
      <c r="D7" s="4" t="s">
        <v>110</v>
      </c>
    </row>
    <row r="8" spans="1:12" x14ac:dyDescent="0.25">
      <c r="B8" s="1" t="s">
        <v>103</v>
      </c>
      <c r="D8" s="5">
        <v>45292</v>
      </c>
    </row>
    <row r="9" spans="1:12" x14ac:dyDescent="0.25">
      <c r="B9" s="6" t="s">
        <v>104</v>
      </c>
      <c r="C9" s="7"/>
      <c r="D9" s="8">
        <v>45322</v>
      </c>
    </row>
    <row r="11" spans="1:12" x14ac:dyDescent="0.25">
      <c r="B11" s="68" t="s">
        <v>3</v>
      </c>
      <c r="C11" s="68" t="s">
        <v>38</v>
      </c>
      <c r="D11" s="68" t="s">
        <v>39</v>
      </c>
      <c r="E11" s="68" t="s">
        <v>70</v>
      </c>
      <c r="F11" s="66" t="s">
        <v>105</v>
      </c>
      <c r="G11" s="67"/>
      <c r="H11" s="66" t="s">
        <v>106</v>
      </c>
      <c r="I11" s="67"/>
      <c r="J11" s="68" t="s">
        <v>111</v>
      </c>
      <c r="K11" s="68" t="s">
        <v>112</v>
      </c>
      <c r="L11" s="68" t="s">
        <v>113</v>
      </c>
    </row>
    <row r="12" spans="1:12" x14ac:dyDescent="0.25">
      <c r="B12" s="69"/>
      <c r="C12" s="69"/>
      <c r="D12" s="69"/>
      <c r="E12" s="69"/>
      <c r="F12" s="10" t="s">
        <v>107</v>
      </c>
      <c r="G12" s="10" t="s">
        <v>108</v>
      </c>
      <c r="H12" s="11" t="s">
        <v>71</v>
      </c>
      <c r="I12" s="11" t="s">
        <v>72</v>
      </c>
      <c r="J12" s="69"/>
      <c r="K12" s="69"/>
      <c r="L12" s="69"/>
    </row>
    <row r="13" spans="1:12" x14ac:dyDescent="0.25">
      <c r="B13" s="12">
        <v>1</v>
      </c>
      <c r="C13" s="13" t="s">
        <v>41</v>
      </c>
      <c r="D13" s="14" t="str">
        <f>IFERROR(VLOOKUP(C13,Barang!$B$6:$D$19,2,0),"")</f>
        <v xml:space="preserve">Sepatu pdh </v>
      </c>
      <c r="E13" s="15">
        <f>IF(AND($D$5="Semua",$D$7="Semua"),SUMIF('Stok Awal'!$C$6:$C$19,'Stok Barang'!C13,'Stok Awal'!$E$6:$E$19),IF(AND($D$5="Semua",$D$7="Periode"),(SUMIF('Stok Awal'!$C$6:$C$19,'Stok Barang'!C13,'Stok Awal'!$E$6:$E$19)+SUMIFS(In!$J$6:$J$19,In!$H$6:$H$19,'Stok Barang'!C13,In!$C$6:$C$19,"&lt;"&amp;'Stok Barang'!$D$8)-(SUMIFS(Out!$J$6:$J$17,Out!$H$6:$H$17,'Stok Barang'!C13,Out!$C$6:$C$17,"&lt;"&amp;'Stok Barang'!$D$8))),IF(AND($D$5="Pilih Gudang",$D$7="Semua"),SUMIFS('Stok Awal'!$E$6:$E$19,'Stok Awal'!$C$6:$C$19,'Stok Barang'!C13,'Stok Awal'!$B$6:$B$19,'Stok Barang'!$D$6),IF(AND($D$5="Pilih Gudang",$D$7="Periode"),(SUMIFS('Stok Awal'!$E$6:$E$19,'Stok Awal'!$C$6:$C$19,'Stok Barang'!C13,'Stok Awal'!$B$6:$B$19,'Stok Barang'!$D$6)+SUMIFS(In!$J$6:$J$19,In!$H$6:$H$19,'Stok Barang'!C13,In!$D$6:$D$19,'Stok Barang'!$D$6,In!C6:C19,"&lt;"&amp;'Stok Barang'!$D$8)-SUMIFS(Out!$J$6:$J$17,Out!$H$6:$H$17,'Stok Barang'!C13,Out!$D$6:$D$17,'Stok Barang'!$D$6,Out!C6:C17,"&lt;"&amp;'Stok Barang'!$D$8)),""))))</f>
        <v>22</v>
      </c>
      <c r="F13" s="16">
        <f>IF(AND($D$5="Semua",$D$7="Semua"),SUMIF(In!$H$6:$H$19,'Sampling Stok'!C13,In!$J$6:$J$19),IF(AND($D$5="Pilih Gudang",$D$7="Semua"),SUMIFS(In!$J$6:$J$19,In!$H$6:$H$19,'Sampling Stok'!C13,In!$D$6:$D$19,'Sampling Stok'!$D$6),IF(AND($D$5="Semua",$D$7="Periode"),SUMIF(In!$H$6:$H$19,'Sampling Stok'!C13,In!$J$6:$J$19)-SUMIFS(In!$J$6:$J$19,In!$H$6:$H$19,'Sampling Stok'!C13,In!$C$6:$C$19,"&lt;"&amp;'Sampling Stok'!$D$8)-SUMIFS(In!$J$6:$J$19,In!$H$6:$H$19,'Sampling Stok'!C13,In!$C$6:$C$19,"&gt;"&amp;'Sampling Stok'!$D$9),IF(AND($D$5="Pilih Gudang",$D$7="Periode"),SUMIFS(In!$J$6:$J$19,In!$H$6:$H$19,'Sampling Stok'!C13,In!$D$6:$D$19,'Sampling Stok'!$D$6)-SUMIFS(In!$J$6:$J$19,In!$H$6:$H$19,'Sampling Stok'!C13,In!$C$6:$C$19,"&lt;"&amp;'Sampling Stok'!$D$8,In!$D$6:$D$19,'Sampling Stok'!$D$6)-SUMIFS(In!$J$6:$J$19,In!$H$6:$H$19,'Sampling Stok'!C13,In!$C$6:$C$19,"&gt;"&amp;'Sampling Stok'!$D$9,In!$D$6:$D$19,'Sampling Stok'!$D$6),""))))</f>
        <v>60</v>
      </c>
      <c r="G13" s="16">
        <f>IF(AND($D$5="Semua",$D$7="Semua"),SUMIF(Out!$H$6:$H$19,'Sampling Stok'!C13,Out!$J$6:$J$19),IF(AND($D$5="Pilih Gudang",$D$7="Semua"),SUMIFS(Out!$J$6:$J$19,Out!$H$6:$H$19,'Sampling Stok'!C13,Out!$D$6:$D$19,'Sampling Stok'!$D$6),IF(AND($D$5="Semua",$D$7="Periode"),SUMIF(Out!$H$6:$H$19,'Sampling Stok'!C13,Out!$J$6:$J$19)-SUMIFS(Out!$J$6:$J$19,Out!$H$6:$H$19,'Sampling Stok'!C13,Out!$C$6:$C$19,"&lt;"&amp;'Sampling Stok'!$D$8)-SUMIFS(Out!$J$6:$J$19,Out!$H$6:$H$19,'Sampling Stok'!C13,Out!$C$6:$C$19,"&gt;"&amp;'Sampling Stok'!$D$9),IF(AND($D$5="Pilih Gudang",$D$7="Periode"),SUMIFS(Out!$J$6:$J$19,Out!$H$6:$H$19,'Sampling Stok'!C13,Out!$D$6:$D$19,'Sampling Stok'!$D$6)-SUMIFS(Out!$J$6:$J$19,Out!$H$6:$H$19,'Sampling Stok'!C13,Out!$D$6:$D$19,'Sampling Stok'!$D$6,Out!$C$6:$C$19,"&lt;"&amp;'Sampling Stok'!$D$8)-SUMIFS(Out!$J$6:$J$19,Out!$H$6:$H$19,'Sampling Stok'!C13,Out!$D$6:$D$19,'Sampling Stok'!$D$6,Out!$C$6:$C$19,"&gt;"&amp;'Sampling Stok'!$D$9),""))))</f>
        <v>54</v>
      </c>
      <c r="H13" s="17">
        <f>E13+F13-G13</f>
        <v>28</v>
      </c>
      <c r="I13" s="22" t="str">
        <f>IF(H13&gt;0,VLOOKUP(C13,Barang!$B$6:$D$19,3,0),"")</f>
        <v>PASANG</v>
      </c>
      <c r="J13" s="13"/>
      <c r="K13" s="13"/>
      <c r="L13" s="13"/>
    </row>
    <row r="14" spans="1:12" x14ac:dyDescent="0.25">
      <c r="B14" s="12">
        <v>2</v>
      </c>
      <c r="C14" s="13" t="s">
        <v>53</v>
      </c>
      <c r="D14" s="14" t="str">
        <f>IFERROR(VLOOKUP(C14,Barang!$B$6:$D$19,2,0),"")</f>
        <v xml:space="preserve">sabun cuci tangan </v>
      </c>
      <c r="E14" s="15">
        <f>IF(AND($D$5="Semua",$D$7="Semua"),SUMIF('Stok Awal'!$C$6:$C$19,'Stok Barang'!C14,'Stok Awal'!$E$6:$E$19),IF(AND($D$5="Semua",$D$7="Periode"),(SUMIF('Stok Awal'!$C$6:$C$19,'Stok Barang'!C14,'Stok Awal'!$E$6:$E$19)+SUMIFS(In!$J$6:$J$19,In!$H$6:$H$19,'Stok Barang'!C14,In!$C$6:$C$19,"&lt;"&amp;'Stok Barang'!$D$8)-(SUMIFS(Out!$J$6:$J$17,Out!$H$6:$H$17,'Stok Barang'!C14,Out!$C$6:$C$17,"&lt;"&amp;'Stok Barang'!$D$8))),IF(AND($D$5="Pilih Gudang",$D$7="Semua"),SUMIFS('Stok Awal'!$E$6:$E$19,'Stok Awal'!$C$6:$C$19,'Stok Barang'!C14,'Stok Awal'!$B$6:$B$19,'Stok Barang'!$D$6),IF(AND($D$5="Pilih Gudang",$D$7="Periode"),(SUMIFS('Stok Awal'!$E$6:$E$19,'Stok Awal'!$C$6:$C$19,'Stok Barang'!C14,'Stok Awal'!$B$6:$B$19,'Stok Barang'!$D$6)+SUMIFS(In!$J$6:$J$19,In!$H$6:$H$19,'Stok Barang'!C14,In!$D$6:$D$19,'Stok Barang'!$D$6,In!C7:C20,"&lt;"&amp;'Stok Barang'!$D$8)-SUMIFS(Out!$J$6:$J$17,Out!$H$6:$H$17,'Stok Barang'!C14,Out!$D$6:$D$17,'Stok Barang'!$D$6,Out!C7:C18,"&lt;"&amp;'Stok Barang'!$D$8)),""))))</f>
        <v>22</v>
      </c>
      <c r="F14" s="16">
        <f>IF(AND($D$5="Semua",$D$7="Semua"),SUMIF(In!$H$6:$H$19,'Sampling Stok'!C14,In!$J$6:$J$19),IF(AND($D$5="Pilih Gudang",$D$7="Semua"),SUMIFS(In!$J$6:$J$19,In!$H$6:$H$19,'Sampling Stok'!C14,In!$D$6:$D$19,'Sampling Stok'!$D$6),IF(AND($D$5="Semua",$D$7="Periode"),SUMIF(In!$H$6:$H$19,'Sampling Stok'!C14,In!$J$6:$J$19)-SUMIFS(In!$J$6:$J$19,In!$H$6:$H$19,'Sampling Stok'!C14,In!$C$6:$C$19,"&lt;"&amp;'Sampling Stok'!$D$8)-SUMIFS(In!$J$6:$J$19,In!$H$6:$H$19,'Sampling Stok'!C14,In!$C$6:$C$19,"&gt;"&amp;'Sampling Stok'!$D$9),IF(AND($D$5="Pilih Gudang",$D$7="Periode"),SUMIFS(In!$J$6:$J$19,In!$H$6:$H$19,'Sampling Stok'!C14,In!$D$6:$D$19,'Sampling Stok'!$D$6)-SUMIFS(In!$J$6:$J$19,In!$H$6:$H$19,'Sampling Stok'!C14,In!$C$6:$C$19,"&lt;"&amp;'Sampling Stok'!$D$8,In!$D$6:$D$19,'Sampling Stok'!$D$6)-SUMIFS(In!$J$6:$J$19,In!$H$6:$H$19,'Sampling Stok'!C14,In!$C$6:$C$19,"&gt;"&amp;'Sampling Stok'!$D$9,In!$D$6:$D$19,'Sampling Stok'!$D$6),""))))</f>
        <v>24</v>
      </c>
      <c r="G14" s="16">
        <f>IF(AND($D$5="Semua",$D$7="Semua"),SUMIF(Out!$H$6:$H$19,'Sampling Stok'!C14,Out!$J$6:$J$19),IF(AND($D$5="Pilih Gudang",$D$7="Semua"),SUMIFS(Out!$J$6:$J$19,Out!$H$6:$H$19,'Sampling Stok'!C14,Out!$D$6:$D$19,'Sampling Stok'!$D$6),IF(AND($D$5="Semua",$D$7="Periode"),SUMIF(Out!$H$6:$H$19,'Sampling Stok'!C14,Out!$J$6:$J$19)-SUMIFS(Out!$J$6:$J$19,Out!$H$6:$H$19,'Sampling Stok'!C14,Out!$C$6:$C$19,"&lt;"&amp;'Sampling Stok'!$D$8)-SUMIFS(Out!$J$6:$J$19,Out!$H$6:$H$19,'Sampling Stok'!C14,Out!$C$6:$C$19,"&gt;"&amp;'Sampling Stok'!$D$9),IF(AND($D$5="Pilih Gudang",$D$7="Periode"),SUMIFS(Out!$J$6:$J$19,Out!$H$6:$H$19,'Sampling Stok'!C14,Out!$D$6:$D$19,'Sampling Stok'!$D$6)-SUMIFS(Out!$J$6:$J$19,Out!$H$6:$H$19,'Sampling Stok'!C14,Out!$D$6:$D$19,'Sampling Stok'!$D$6,Out!$C$6:$C$19,"&lt;"&amp;'Sampling Stok'!$D$8)-SUMIFS(Out!$J$6:$J$19,Out!$H$6:$H$19,'Sampling Stok'!C14,Out!$D$6:$D$19,'Sampling Stok'!$D$6,Out!$C$6:$C$19,"&gt;"&amp;'Sampling Stok'!$D$9),""))))</f>
        <v>21</v>
      </c>
      <c r="H14" s="17">
        <f t="shared" ref="H14:H18" si="0">E14+F14-G14</f>
        <v>25</v>
      </c>
      <c r="I14" s="22" t="str">
        <f>IF(H14&gt;0,VLOOKUP(C14,Barang!$B$6:$D$19,3,0),"")</f>
        <v>JERIGEN</v>
      </c>
      <c r="J14" s="13"/>
      <c r="K14" s="13"/>
      <c r="L14" s="13"/>
    </row>
    <row r="15" spans="1:12" x14ac:dyDescent="0.25">
      <c r="B15" s="12">
        <v>3</v>
      </c>
      <c r="C15" s="13" t="s">
        <v>55</v>
      </c>
      <c r="D15" s="14" t="str">
        <f>IFERROR(VLOOKUP(C15,Barang!$B$6:$D$19,2,0),"")</f>
        <v xml:space="preserve">sabun lantai </v>
      </c>
      <c r="E15" s="15">
        <f>IF(AND($D$5="Semua",$D$7="Semua"),SUMIF('Stok Awal'!$C$6:$C$19,'Stok Barang'!C15,'Stok Awal'!$E$6:$E$19),IF(AND($D$5="Semua",$D$7="Periode"),(SUMIF('Stok Awal'!$C$6:$C$19,'Stok Barang'!C15,'Stok Awal'!$E$6:$E$19)+SUMIFS(In!$J$6:$J$19,In!$H$6:$H$19,'Stok Barang'!C15,In!$C$6:$C$19,"&lt;"&amp;'Stok Barang'!$D$8)-(SUMIFS(Out!$J$6:$J$17,Out!$H$6:$H$17,'Stok Barang'!C15,Out!$C$6:$C$17,"&lt;"&amp;'Stok Barang'!$D$8))),IF(AND($D$5="Pilih Gudang",$D$7="Semua"),SUMIFS('Stok Awal'!$E$6:$E$19,'Stok Awal'!$C$6:$C$19,'Stok Barang'!C15,'Stok Awal'!$B$6:$B$19,'Stok Barang'!$D$6),IF(AND($D$5="Pilih Gudang",$D$7="Periode"),(SUMIFS('Stok Awal'!$E$6:$E$19,'Stok Awal'!$C$6:$C$19,'Stok Barang'!C15,'Stok Awal'!$B$6:$B$19,'Stok Barang'!$D$6)+SUMIFS(In!$J$6:$J$19,In!$H$6:$H$19,'Stok Barang'!C15,In!$D$6:$D$19,'Stok Barang'!$D$6,In!C8:C21,"&lt;"&amp;'Stok Barang'!$D$8)-SUMIFS(Out!$J$6:$J$17,Out!$H$6:$H$17,'Stok Barang'!C15,Out!$D$6:$D$17,'Stok Barang'!$D$6,Out!C8:C19,"&lt;"&amp;'Stok Barang'!$D$8)),""))))</f>
        <v>22</v>
      </c>
      <c r="F15" s="16">
        <f>IF(AND($D$5="Semua",$D$7="Semua"),SUMIF(In!$H$6:$H$19,'Sampling Stok'!C15,In!$J$6:$J$19),IF(AND($D$5="Pilih Gudang",$D$7="Semua"),SUMIFS(In!$J$6:$J$19,In!$H$6:$H$19,'Sampling Stok'!C15,In!$D$6:$D$19,'Sampling Stok'!$D$6),IF(AND($D$5="Semua",$D$7="Periode"),SUMIF(In!$H$6:$H$19,'Sampling Stok'!C15,In!$J$6:$J$19)-SUMIFS(In!$J$6:$J$19,In!$H$6:$H$19,'Sampling Stok'!C15,In!$C$6:$C$19,"&lt;"&amp;'Sampling Stok'!$D$8)-SUMIFS(In!$J$6:$J$19,In!$H$6:$H$19,'Sampling Stok'!C15,In!$C$6:$C$19,"&gt;"&amp;'Sampling Stok'!$D$9),IF(AND($D$5="Pilih Gudang",$D$7="Periode"),SUMIFS(In!$J$6:$J$19,In!$H$6:$H$19,'Sampling Stok'!C15,In!$D$6:$D$19,'Sampling Stok'!$D$6)-SUMIFS(In!$J$6:$J$19,In!$H$6:$H$19,'Sampling Stok'!C15,In!$C$6:$C$19,"&lt;"&amp;'Sampling Stok'!$D$8,In!$D$6:$D$19,'Sampling Stok'!$D$6)-SUMIFS(In!$J$6:$J$19,In!$H$6:$H$19,'Sampling Stok'!C15,In!$C$6:$C$19,"&gt;"&amp;'Sampling Stok'!$D$9,In!$D$6:$D$19,'Sampling Stok'!$D$6),""))))</f>
        <v>18</v>
      </c>
      <c r="G15" s="16">
        <f>IF(AND($D$5="Semua",$D$7="Semua"),SUMIF(Out!$H$6:$H$19,'Sampling Stok'!C15,Out!$J$6:$J$19),IF(AND($D$5="Pilih Gudang",$D$7="Semua"),SUMIFS(Out!$J$6:$J$19,Out!$H$6:$H$19,'Sampling Stok'!C15,Out!$D$6:$D$19,'Sampling Stok'!$D$6),IF(AND($D$5="Semua",$D$7="Periode"),SUMIF(Out!$H$6:$H$19,'Sampling Stok'!C15,Out!$J$6:$J$19)-SUMIFS(Out!$J$6:$J$19,Out!$H$6:$H$19,'Sampling Stok'!C15,Out!$C$6:$C$19,"&lt;"&amp;'Sampling Stok'!$D$8)-SUMIFS(Out!$J$6:$J$19,Out!$H$6:$H$19,'Sampling Stok'!C15,Out!$C$6:$C$19,"&gt;"&amp;'Sampling Stok'!$D$9),IF(AND($D$5="Pilih Gudang",$D$7="Periode"),SUMIFS(Out!$J$6:$J$19,Out!$H$6:$H$19,'Sampling Stok'!C15,Out!$D$6:$D$19,'Sampling Stok'!$D$6)-SUMIFS(Out!$J$6:$J$19,Out!$H$6:$H$19,'Sampling Stok'!C15,Out!$D$6:$D$19,'Sampling Stok'!$D$6,Out!$C$6:$C$19,"&lt;"&amp;'Sampling Stok'!$D$8)-SUMIFS(Out!$J$6:$J$19,Out!$H$6:$H$19,'Sampling Stok'!C15,Out!$D$6:$D$19,'Sampling Stok'!$D$6,Out!$C$6:$C$19,"&gt;"&amp;'Sampling Stok'!$D$9),""))))</f>
        <v>17</v>
      </c>
      <c r="H15" s="17">
        <f t="shared" si="0"/>
        <v>23</v>
      </c>
      <c r="I15" s="22" t="str">
        <f>IF(H15&gt;0,VLOOKUP(C15,Barang!$B$6:$D$19,3,0),"")</f>
        <v>JERIGEN</v>
      </c>
      <c r="J15" s="13"/>
      <c r="K15" s="13"/>
      <c r="L15" s="13"/>
    </row>
    <row r="16" spans="1:12" x14ac:dyDescent="0.25">
      <c r="B16" s="12">
        <v>4</v>
      </c>
      <c r="C16" s="13" t="s">
        <v>57</v>
      </c>
      <c r="D16" s="14" t="str">
        <f>IFERROR(VLOOKUP(C16,Barang!$B$6:$D$19,2,0),"")</f>
        <v xml:space="preserve">Cling pembersih kaca </v>
      </c>
      <c r="E16" s="15">
        <f>IF(AND($D$5="Semua",$D$7="Semua"),SUMIF('Stok Awal'!$C$6:$C$19,'Stok Barang'!C16,'Stok Awal'!$E$6:$E$19),IF(AND($D$5="Semua",$D$7="Periode"),(SUMIF('Stok Awal'!$C$6:$C$19,'Stok Barang'!C16,'Stok Awal'!$E$6:$E$19)+SUMIFS(In!$J$6:$J$19,In!$H$6:$H$19,'Stok Barang'!C16,In!$C$6:$C$19,"&lt;"&amp;'Stok Barang'!$D$8)-(SUMIFS(Out!$J$6:$J$17,Out!$H$6:$H$17,'Stok Barang'!C16,Out!$C$6:$C$17,"&lt;"&amp;'Stok Barang'!$D$8))),IF(AND($D$5="Pilih Gudang",$D$7="Semua"),SUMIFS('Stok Awal'!$E$6:$E$19,'Stok Awal'!$C$6:$C$19,'Stok Barang'!C16,'Stok Awal'!$B$6:$B$19,'Stok Barang'!$D$6),IF(AND($D$5="Pilih Gudang",$D$7="Periode"),(SUMIFS('Stok Awal'!$E$6:$E$19,'Stok Awal'!$C$6:$C$19,'Stok Barang'!C16,'Stok Awal'!$B$6:$B$19,'Stok Barang'!$D$6)+SUMIFS(In!$J$6:$J$19,In!$H$6:$H$19,'Stok Barang'!C16,In!$D$6:$D$19,'Stok Barang'!$D$6,In!C9:C22,"&lt;"&amp;'Stok Barang'!$D$8)-SUMIFS(Out!$J$6:$J$17,Out!$H$6:$H$17,'Stok Barang'!C16,Out!$D$6:$D$17,'Stok Barang'!$D$6,Out!C9:C19,"&lt;"&amp;'Stok Barang'!$D$8)),""))))</f>
        <v>3</v>
      </c>
      <c r="F16" s="16">
        <f>IF(AND($D$5="Semua",$D$7="Semua"),SUMIF(In!$H$6:$H$19,'Sampling Stok'!C16,In!$J$6:$J$19),IF(AND($D$5="Pilih Gudang",$D$7="Semua"),SUMIFS(In!$J$6:$J$19,In!$H$6:$H$19,'Sampling Stok'!C16,In!$D$6:$D$19,'Sampling Stok'!$D$6),IF(AND($D$5="Semua",$D$7="Periode"),SUMIF(In!$H$6:$H$19,'Sampling Stok'!C16,In!$J$6:$J$19)-SUMIFS(In!$J$6:$J$19,In!$H$6:$H$19,'Sampling Stok'!C16,In!$C$6:$C$19,"&lt;"&amp;'Sampling Stok'!$D$8)-SUMIFS(In!$J$6:$J$19,In!$H$6:$H$19,'Sampling Stok'!C16,In!$C$6:$C$19,"&gt;"&amp;'Sampling Stok'!$D$9),IF(AND($D$5="Pilih Gudang",$D$7="Periode"),SUMIFS(In!$J$6:$J$19,In!$H$6:$H$19,'Sampling Stok'!C16,In!$D$6:$D$19,'Sampling Stok'!$D$6)-SUMIFS(In!$J$6:$J$19,In!$H$6:$H$19,'Sampling Stok'!C16,In!$C$6:$C$19,"&lt;"&amp;'Sampling Stok'!$D$8,In!$D$6:$D$19,'Sampling Stok'!$D$6)-SUMIFS(In!$J$6:$J$19,In!$H$6:$H$19,'Sampling Stok'!C16,In!$C$6:$C$19,"&gt;"&amp;'Sampling Stok'!$D$9,In!$D$6:$D$19,'Sampling Stok'!$D$6),""))))</f>
        <v>12</v>
      </c>
      <c r="G16" s="16">
        <f>IF(AND($D$5="Semua",$D$7="Semua"),SUMIF(Out!$H$6:$H$19,'Sampling Stok'!C16,Out!$J$6:$J$19),IF(AND($D$5="Pilih Gudang",$D$7="Semua"),SUMIFS(Out!$J$6:$J$19,Out!$H$6:$H$19,'Sampling Stok'!C16,Out!$D$6:$D$19,'Sampling Stok'!$D$6),IF(AND($D$5="Semua",$D$7="Periode"),SUMIF(Out!$H$6:$H$19,'Sampling Stok'!C16,Out!$J$6:$J$19)-SUMIFS(Out!$J$6:$J$19,Out!$H$6:$H$19,'Sampling Stok'!C16,Out!$C$6:$C$19,"&lt;"&amp;'Sampling Stok'!$D$8)-SUMIFS(Out!$J$6:$J$19,Out!$H$6:$H$19,'Sampling Stok'!C16,Out!$C$6:$C$19,"&gt;"&amp;'Sampling Stok'!$D$9),IF(AND($D$5="Pilih Gudang",$D$7="Periode"),SUMIFS(Out!$J$6:$J$19,Out!$H$6:$H$19,'Sampling Stok'!C16,Out!$D$6:$D$19,'Sampling Stok'!$D$6)-SUMIFS(Out!$J$6:$J$19,Out!$H$6:$H$19,'Sampling Stok'!C16,Out!$D$6:$D$19,'Sampling Stok'!$D$6,Out!$C$6:$C$19,"&lt;"&amp;'Sampling Stok'!$D$8)-SUMIFS(Out!$J$6:$J$19,Out!$H$6:$H$19,'Sampling Stok'!C16,Out!$D$6:$D$19,'Sampling Stok'!$D$6,Out!$C$6:$C$19,"&gt;"&amp;'Sampling Stok'!$D$9),""))))</f>
        <v>9</v>
      </c>
      <c r="H16" s="17">
        <f t="shared" si="0"/>
        <v>6</v>
      </c>
      <c r="I16" s="22" t="str">
        <f>IF(H16&gt;0,VLOOKUP(C16,Barang!$B$6:$D$19,3,0),"")</f>
        <v>JERIGEN</v>
      </c>
      <c r="J16" s="13"/>
      <c r="K16" s="13"/>
      <c r="L16" s="13"/>
    </row>
    <row r="17" spans="2:12" x14ac:dyDescent="0.25">
      <c r="B17" s="12">
        <v>5</v>
      </c>
      <c r="C17" s="13" t="s">
        <v>59</v>
      </c>
      <c r="D17" s="14" t="str">
        <f>IFERROR(VLOOKUP(C17,Barang!$B$6:$D$19,2,0),"")</f>
        <v>Kertas A4</v>
      </c>
      <c r="E17" s="15">
        <f>IF(AND($D$5="Semua",$D$7="Semua"),SUMIF('Stok Awal'!$C$6:$C$19,'Stok Barang'!C17,'Stok Awal'!$E$6:$E$19),IF(AND($D$5="Semua",$D$7="Periode"),(SUMIF('Stok Awal'!$C$6:$C$19,'Stok Barang'!C17,'Stok Awal'!$E$6:$E$19)+SUMIFS(In!$J$6:$J$19,In!$H$6:$H$19,'Stok Barang'!C17,In!$C$6:$C$19,"&lt;"&amp;'Stok Barang'!$D$8)-(SUMIFS(Out!$J$6:$J$17,Out!$H$6:$H$17,'Stok Barang'!C17,Out!$C$6:$C$17,"&lt;"&amp;'Stok Barang'!$D$8))),IF(AND($D$5="Pilih Gudang",$D$7="Semua"),SUMIFS('Stok Awal'!$E$6:$E$19,'Stok Awal'!$C$6:$C$19,'Stok Barang'!C17,'Stok Awal'!$B$6:$B$19,'Stok Barang'!$D$6),IF(AND($D$5="Pilih Gudang",$D$7="Periode"),(SUMIFS('Stok Awal'!$E$6:$E$19,'Stok Awal'!$C$6:$C$19,'Stok Barang'!C17,'Stok Awal'!$B$6:$B$19,'Stok Barang'!$D$6)+SUMIFS(In!$J$6:$J$19,In!$H$6:$H$19,'Stok Barang'!C17,In!$D$6:$D$19,'Stok Barang'!$D$6,In!C10:C23,"&lt;"&amp;'Stok Barang'!$D$8)-SUMIFS(Out!$J$6:$J$17,Out!$H$6:$H$17,'Stok Barang'!C17,Out!$D$6:$D$17,'Stok Barang'!$D$6,Out!C10:C19,"&lt;"&amp;'Stok Barang'!$D$8)),""))))</f>
        <v>4</v>
      </c>
      <c r="F17" s="16">
        <f>IF(AND($D$5="Semua",$D$7="Semua"),SUMIF(In!$H$6:$H$19,'Sampling Stok'!C17,In!$J$6:$J$19),IF(AND($D$5="Pilih Gudang",$D$7="Semua"),SUMIFS(In!$J$6:$J$19,In!$H$6:$H$19,'Sampling Stok'!C17,In!$D$6:$D$19,'Sampling Stok'!$D$6),IF(AND($D$5="Semua",$D$7="Periode"),SUMIF(In!$H$6:$H$19,'Sampling Stok'!C17,In!$J$6:$J$19)-SUMIFS(In!$J$6:$J$19,In!$H$6:$H$19,'Sampling Stok'!C17,In!$C$6:$C$19,"&lt;"&amp;'Sampling Stok'!$D$8)-SUMIFS(In!$J$6:$J$19,In!$H$6:$H$19,'Sampling Stok'!C17,In!$C$6:$C$19,"&gt;"&amp;'Sampling Stok'!$D$9),IF(AND($D$5="Pilih Gudang",$D$7="Periode"),SUMIFS(In!$J$6:$J$19,In!$H$6:$H$19,'Sampling Stok'!C17,In!$D$6:$D$19,'Sampling Stok'!$D$6)-SUMIFS(In!$J$6:$J$19,In!$H$6:$H$19,'Sampling Stok'!C17,In!$C$6:$C$19,"&lt;"&amp;'Sampling Stok'!$D$8,In!$D$6:$D$19,'Sampling Stok'!$D$6)-SUMIFS(In!$J$6:$J$19,In!$H$6:$H$19,'Sampling Stok'!C17,In!$C$6:$C$19,"&gt;"&amp;'Sampling Stok'!$D$9,In!$D$6:$D$19,'Sampling Stok'!$D$6),""))))</f>
        <v>6</v>
      </c>
      <c r="G17" s="16">
        <f>IF(AND($D$5="Semua",$D$7="Semua"),SUMIF(Out!$H$6:$H$19,'Sampling Stok'!C17,Out!$J$6:$J$19),IF(AND($D$5="Pilih Gudang",$D$7="Semua"),SUMIFS(Out!$J$6:$J$19,Out!$H$6:$H$19,'Sampling Stok'!C17,Out!$D$6:$D$19,'Sampling Stok'!$D$6),IF(AND($D$5="Semua",$D$7="Periode"),SUMIF(Out!$H$6:$H$19,'Sampling Stok'!C17,Out!$J$6:$J$19)-SUMIFS(Out!$J$6:$J$19,Out!$H$6:$H$19,'Sampling Stok'!C17,Out!$C$6:$C$19,"&lt;"&amp;'Sampling Stok'!$D$8)-SUMIFS(Out!$J$6:$J$19,Out!$H$6:$H$19,'Sampling Stok'!C17,Out!$C$6:$C$19,"&gt;"&amp;'Sampling Stok'!$D$9),IF(AND($D$5="Pilih Gudang",$D$7="Periode"),SUMIFS(Out!$J$6:$J$19,Out!$H$6:$H$19,'Sampling Stok'!C17,Out!$D$6:$D$19,'Sampling Stok'!$D$6)-SUMIFS(Out!$J$6:$J$19,Out!$H$6:$H$19,'Sampling Stok'!C17,Out!$D$6:$D$19,'Sampling Stok'!$D$6,Out!$C$6:$C$19,"&lt;"&amp;'Sampling Stok'!$D$8)-SUMIFS(Out!$J$6:$J$19,Out!$H$6:$H$19,'Sampling Stok'!C17,Out!$D$6:$D$19,'Sampling Stok'!$D$6,Out!$C$6:$C$19,"&gt;"&amp;'Sampling Stok'!$D$9),""))))</f>
        <v>5</v>
      </c>
      <c r="H17" s="17">
        <f t="shared" si="0"/>
        <v>5</v>
      </c>
      <c r="I17" s="22" t="str">
        <f>IF(H17&gt;0,VLOOKUP(C17,Barang!$B$6:$D$19,3,0),"")</f>
        <v>RIM</v>
      </c>
      <c r="J17" s="13"/>
      <c r="K17" s="13"/>
      <c r="L17" s="13"/>
    </row>
    <row r="18" spans="2:12" x14ac:dyDescent="0.25">
      <c r="B18" s="13"/>
      <c r="C18" s="13"/>
      <c r="D18" s="14" t="str">
        <f>IFERROR(VLOOKUP(C18,Barang!$B$6:$D$19,2,0),"")</f>
        <v/>
      </c>
      <c r="E18" s="15">
        <f>IF(AND($D$5="Semua",$D$7="Semua"),SUMIF('Stok Awal'!$C$6:$C$19,'Stok Barang'!C18,'Stok Awal'!$E$6:$E$19),IF(AND($D$5="Semua",$D$7="Periode"),(SUMIF('Stok Awal'!$C$6:$C$19,'Stok Barang'!C18,'Stok Awal'!$E$6:$E$19)+SUMIFS(In!$J$6:$J$19,In!$H$6:$H$19,'Stok Barang'!C18,In!$C$6:$C$19,"&lt;"&amp;'Stok Barang'!$D$8)-(SUMIFS(Out!$J$6:$J$17,Out!$H$6:$H$17,'Stok Barang'!C18,Out!$C$6:$C$17,"&lt;"&amp;'Stok Barang'!$D$8))),IF(AND($D$5="Pilih Gudang",$D$7="Semua"),SUMIFS('Stok Awal'!$E$6:$E$19,'Stok Awal'!$C$6:$C$19,'Stok Barang'!C18,'Stok Awal'!$B$6:$B$19,'Stok Barang'!$D$6),IF(AND($D$5="Pilih Gudang",$D$7="Periode"),(SUMIFS('Stok Awal'!$E$6:$E$19,'Stok Awal'!$C$6:$C$19,'Stok Barang'!C18,'Stok Awal'!$B$6:$B$19,'Stok Barang'!$D$6)+SUMIFS(In!$J$6:$J$19,In!$H$6:$H$19,'Stok Barang'!C18,In!$D$6:$D$19,'Stok Barang'!$D$6,In!C11:C24,"&lt;"&amp;'Stok Barang'!$D$8)-SUMIFS(Out!$J$6:$J$17,Out!$H$6:$H$17,'Stok Barang'!C18,Out!$D$6:$D$17,'Stok Barang'!$D$6,Out!C11:C20,"&lt;"&amp;'Stok Barang'!$D$8)),""))))</f>
        <v>3</v>
      </c>
      <c r="F18" s="16">
        <f>IF(AND($D$5="Semua",$D$7="Semua"),SUMIF(In!$H$6:$H$19,'Sampling Stok'!C18,In!$J$6:$J$19),IF(AND($D$5="Pilih Gudang",$D$7="Semua"),SUMIFS(In!$J$6:$J$19,In!$H$6:$H$19,'Sampling Stok'!C18,In!$D$6:$D$19,'Sampling Stok'!$D$6),IF(AND($D$5="Semua",$D$7="Periode"),SUMIF(In!$H$6:$H$19,'Sampling Stok'!C18,In!$J$6:$J$19)-SUMIFS(In!$J$6:$J$19,In!$H$6:$H$19,'Sampling Stok'!C18,In!$C$6:$C$19,"&lt;"&amp;'Sampling Stok'!$D$8)-SUMIFS(In!$J$6:$J$19,In!$H$6:$H$19,'Sampling Stok'!C18,In!$C$6:$C$19,"&gt;"&amp;'Sampling Stok'!$D$9),IF(AND($D$5="Pilih Gudang",$D$7="Periode"),SUMIFS(In!$J$6:$J$19,In!$H$6:$H$19,'Sampling Stok'!C18,In!$D$6:$D$19,'Sampling Stok'!$D$6)-SUMIFS(In!$J$6:$J$19,In!$H$6:$H$19,'Sampling Stok'!C18,In!$C$6:$C$19,"&lt;"&amp;'Sampling Stok'!$D$8,In!$D$6:$D$19,'Sampling Stok'!$D$6)-SUMIFS(In!$J$6:$J$19,In!$H$6:$H$19,'Sampling Stok'!C18,In!$C$6:$C$19,"&gt;"&amp;'Sampling Stok'!$D$9,In!$D$6:$D$19,'Sampling Stok'!$D$6),""))))</f>
        <v>0</v>
      </c>
      <c r="G18" s="16">
        <f>IF(AND($D$5="Semua",$D$7="Semua"),SUMIF(Out!$H$6:$H$19,'Sampling Stok'!C18,Out!$J$6:$J$19),IF(AND($D$5="Pilih Gudang",$D$7="Semua"),SUMIFS(Out!$J$6:$J$19,Out!$H$6:$H$19,'Sampling Stok'!C18,Out!$D$6:$D$19,'Sampling Stok'!$D$6),IF(AND($D$5="Semua",$D$7="Periode"),SUMIF(Out!$H$6:$H$19,'Sampling Stok'!C18,Out!$J$6:$J$19)-SUMIFS(Out!$J$6:$J$19,Out!$H$6:$H$19,'Sampling Stok'!C18,Out!$C$6:$C$19,"&lt;"&amp;'Sampling Stok'!$D$8)-SUMIFS(Out!$J$6:$J$19,Out!$H$6:$H$19,'Sampling Stok'!C18,Out!$C$6:$C$19,"&gt;"&amp;'Sampling Stok'!$D$9),IF(AND($D$5="Pilih Gudang",$D$7="Periode"),SUMIFS(Out!$J$6:$J$19,Out!$H$6:$H$19,'Sampling Stok'!C18,Out!$D$6:$D$19,'Sampling Stok'!$D$6)-SUMIFS(Out!$J$6:$J$19,Out!$H$6:$H$19,'Sampling Stok'!C18,Out!$D$6:$D$19,'Sampling Stok'!$D$6,Out!$C$6:$C$19,"&lt;"&amp;'Sampling Stok'!$D$8)-SUMIFS(Out!$J$6:$J$19,Out!$H$6:$H$19,'Sampling Stok'!C18,Out!$D$6:$D$19,'Sampling Stok'!$D$6,Out!$C$6:$C$19,"&gt;"&amp;'Sampling Stok'!$D$9),""))))</f>
        <v>0</v>
      </c>
      <c r="H18" s="17">
        <f t="shared" si="0"/>
        <v>3</v>
      </c>
      <c r="I18" s="22" t="e">
        <f>IF(H18&gt;0,VLOOKUP(C18,Barang!$B$6:$D$19,3,0),"")</f>
        <v>#N/A</v>
      </c>
      <c r="J18" s="13"/>
      <c r="K18" s="13"/>
      <c r="L18" s="13"/>
    </row>
    <row r="19" spans="2:12" x14ac:dyDescent="0.25">
      <c r="B19" s="18"/>
      <c r="C19" s="19" t="s">
        <v>73</v>
      </c>
      <c r="D19" s="20"/>
      <c r="E19" s="21">
        <f>SUM(E13:E18)</f>
        <v>76</v>
      </c>
      <c r="F19" s="21">
        <f t="shared" ref="F19:H19" si="1">SUM(F13:F18)</f>
        <v>120</v>
      </c>
      <c r="G19" s="21">
        <f t="shared" si="1"/>
        <v>106</v>
      </c>
      <c r="H19" s="21">
        <f t="shared" si="1"/>
        <v>90</v>
      </c>
      <c r="I19" s="23"/>
      <c r="J19" s="23"/>
      <c r="K19" s="23"/>
      <c r="L19" s="23"/>
    </row>
  </sheetData>
  <mergeCells count="12">
    <mergeCell ref="A1:L1"/>
    <mergeCell ref="A2:L2"/>
    <mergeCell ref="B4:D4"/>
    <mergeCell ref="F11:G11"/>
    <mergeCell ref="H11:I11"/>
    <mergeCell ref="B11:B12"/>
    <mergeCell ref="C11:C12"/>
    <mergeCell ref="D11:D12"/>
    <mergeCell ref="E11:E12"/>
    <mergeCell ref="J11:J12"/>
    <mergeCell ref="K11:K12"/>
    <mergeCell ref="L11:L12"/>
  </mergeCells>
  <dataValidations count="3">
    <dataValidation type="list" showInputMessage="1" showErrorMessage="1" sqref="D5" xr:uid="{00000000-0002-0000-0600-000000000000}">
      <formula1>"Semua,Pilih Gudang"</formula1>
    </dataValidation>
    <dataValidation type="list" showInputMessage="1" showErrorMessage="1" sqref="D7" xr:uid="{00000000-0002-0000-0600-000002000000}">
      <formula1>"Semua,Periode"</formula1>
    </dataValidation>
    <dataValidation type="list" allowBlank="1" showInputMessage="1" showErrorMessage="1" sqref="C13:C18" xr:uid="{00000000-0002-0000-0600-000003000000}">
      <formula1>kode_barang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600-000001000000}">
          <x14:formula1>
            <xm:f>Data!$C$7:$C$11</xm:f>
          </x14:formula1>
          <xm:sqref>D6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Data</vt:lpstr>
      <vt:lpstr>Barang</vt:lpstr>
      <vt:lpstr>Stok Awal</vt:lpstr>
      <vt:lpstr>In</vt:lpstr>
      <vt:lpstr>Out</vt:lpstr>
      <vt:lpstr>Stok Barang</vt:lpstr>
      <vt:lpstr>Sampling Stok</vt:lpstr>
      <vt:lpstr>kode_barang</vt:lpstr>
      <vt:lpstr>kode_customer</vt:lpstr>
      <vt:lpstr>kode_gudang</vt:lpstr>
      <vt:lpstr>kode_vendor</vt:lpstr>
    </vt:vector>
  </TitlesOfParts>
  <Company>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Acer</cp:lastModifiedBy>
  <cp:lastPrinted>2019-07-13T02:37:00Z</cp:lastPrinted>
  <dcterms:created xsi:type="dcterms:W3CDTF">2019-07-11T02:53:00Z</dcterms:created>
  <dcterms:modified xsi:type="dcterms:W3CDTF">2024-06-27T04:36:14Z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CC21A039A281425C947B18677690931D_12</vt:lpwstr>
  </property>
  <property fmtid="{D5CDD505-2E9C-101B-9397-08002B2CF9AE}" pid="3" name="KSOProductBuildVer">
    <vt:lpwstr>1057-12.2.0.13431</vt:lpwstr>
  </property>
</Properties>
</file>