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dinyhs\Downloads\BERKAS Sidang Akhir\"/>
    </mc:Choice>
  </mc:AlternateContent>
  <xr:revisionPtr revIDLastSave="0" documentId="13_ncr:1_{9E6516B1-43CE-4FB2-85B3-C6FB84B1B75D}" xr6:coauthVersionLast="47" xr6:coauthVersionMax="47" xr10:uidLastSave="{00000000-0000-0000-0000-000000000000}"/>
  <bookViews>
    <workbookView xWindow="-110" yWindow="-110" windowWidth="19420" windowHeight="10300" activeTab="1" xr2:uid="{E1092D7C-4541-45D1-941C-29C994F2F255}"/>
  </bookViews>
  <sheets>
    <sheet name="DATA" sheetId="7" r:id="rId1"/>
    <sheet name="TER TETAP" sheetId="17" r:id="rId2"/>
  </sheets>
  <externalReferences>
    <externalReference r:id="rId3"/>
  </externalReferences>
  <definedNames>
    <definedName name="_xlnm._FilterDatabase" localSheetId="1" hidden="1">'TER TETAP'!$B$6:$Y$42</definedName>
    <definedName name="BRUTO">DATA!#REF!</definedName>
    <definedName name="JENISTER">DATA!$B$23:$C$30</definedName>
    <definedName name="Kelamin">[1]tabel!$B$26:$B$27</definedName>
    <definedName name="_xlnm.Print_Area" localSheetId="1">'TER TETAP'!$B$2:$S$42</definedName>
    <definedName name="PTKP">DATA!$B$10:$B$21</definedName>
    <definedName name="PTKP2">DATA!$C$10:$C$21</definedName>
    <definedName name="STATUS">DATA!$B$9:$C$21</definedName>
    <definedName name="TARIF">DATA!#REF!</definedName>
    <definedName name="TER">DATA!$B$23:$B$30</definedName>
    <definedName name="TERP">DATA!#REF!</definedName>
    <definedName name="TERR">DATA!$C$23:$C$30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" i="17" l="1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7" i="17"/>
  <c r="K42" i="17"/>
  <c r="M42" i="17" l="1"/>
  <c r="L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N7" i="17"/>
  <c r="P7" i="17"/>
  <c r="R7" i="17"/>
  <c r="S7" i="17"/>
  <c r="N8" i="17"/>
  <c r="P8" i="17"/>
  <c r="R8" i="17"/>
  <c r="S8" i="17"/>
  <c r="N9" i="17"/>
  <c r="P9" i="17"/>
  <c r="R9" i="17"/>
  <c r="S9" i="17"/>
  <c r="N10" i="17"/>
  <c r="P10" i="17"/>
  <c r="R10" i="17"/>
  <c r="S10" i="17"/>
  <c r="N11" i="17"/>
  <c r="P11" i="17"/>
  <c r="R11" i="17"/>
  <c r="S11" i="17"/>
  <c r="N12" i="17"/>
  <c r="P12" i="17"/>
  <c r="R12" i="17"/>
  <c r="S12" i="17"/>
  <c r="N13" i="17"/>
  <c r="P13" i="17"/>
  <c r="R13" i="17"/>
  <c r="S13" i="17"/>
  <c r="N14" i="17"/>
  <c r="P14" i="17"/>
  <c r="R14" i="17"/>
  <c r="S14" i="17"/>
  <c r="N15" i="17"/>
  <c r="P15" i="17"/>
  <c r="R15" i="17"/>
  <c r="S15" i="17"/>
  <c r="N16" i="17"/>
  <c r="P16" i="17"/>
  <c r="R16" i="17"/>
  <c r="S16" i="17"/>
  <c r="N17" i="17"/>
  <c r="P17" i="17"/>
  <c r="R17" i="17"/>
  <c r="S17" i="17"/>
  <c r="N18" i="17"/>
  <c r="P18" i="17"/>
  <c r="R18" i="17"/>
  <c r="S18" i="17"/>
  <c r="N19" i="17"/>
  <c r="P19" i="17"/>
  <c r="R19" i="17"/>
  <c r="S19" i="17"/>
  <c r="N20" i="17"/>
  <c r="P20" i="17"/>
  <c r="R20" i="17"/>
  <c r="S20" i="17"/>
  <c r="N21" i="17"/>
  <c r="P21" i="17"/>
  <c r="R21" i="17"/>
  <c r="S21" i="17"/>
  <c r="N22" i="17"/>
  <c r="P22" i="17"/>
  <c r="R22" i="17"/>
  <c r="S22" i="17"/>
  <c r="N23" i="17"/>
  <c r="P23" i="17"/>
  <c r="R23" i="17"/>
  <c r="S23" i="17"/>
  <c r="N24" i="17"/>
  <c r="P24" i="17"/>
  <c r="R24" i="17"/>
  <c r="S24" i="17"/>
  <c r="N25" i="17"/>
  <c r="P25" i="17"/>
  <c r="R25" i="17"/>
  <c r="S25" i="17"/>
  <c r="N26" i="17"/>
  <c r="P26" i="17"/>
  <c r="R26" i="17"/>
  <c r="S26" i="17"/>
  <c r="N27" i="17"/>
  <c r="P27" i="17"/>
  <c r="R27" i="17"/>
  <c r="S27" i="17"/>
  <c r="N28" i="17"/>
  <c r="P28" i="17"/>
  <c r="R28" i="17"/>
  <c r="S28" i="17"/>
  <c r="N29" i="17"/>
  <c r="P29" i="17"/>
  <c r="R29" i="17"/>
  <c r="S29" i="17"/>
  <c r="N30" i="17"/>
  <c r="P30" i="17"/>
  <c r="R30" i="17"/>
  <c r="S30" i="17"/>
  <c r="N31" i="17"/>
  <c r="P31" i="17"/>
  <c r="R31" i="17"/>
  <c r="S31" i="17"/>
  <c r="N32" i="17"/>
  <c r="P32" i="17"/>
  <c r="R32" i="17"/>
  <c r="S32" i="17"/>
  <c r="N33" i="17"/>
  <c r="P33" i="17"/>
  <c r="R33" i="17"/>
  <c r="S33" i="17"/>
  <c r="N34" i="17"/>
  <c r="P34" i="17"/>
  <c r="R34" i="17"/>
  <c r="S34" i="17"/>
  <c r="N35" i="17"/>
  <c r="P35" i="17"/>
  <c r="R35" i="17"/>
  <c r="S35" i="17"/>
  <c r="N36" i="17"/>
  <c r="P36" i="17"/>
  <c r="R36" i="17"/>
  <c r="S36" i="17"/>
  <c r="N37" i="17"/>
  <c r="P37" i="17"/>
  <c r="R37" i="17"/>
  <c r="S37" i="17"/>
  <c r="N38" i="17"/>
  <c r="P38" i="17"/>
  <c r="R38" i="17"/>
  <c r="S38" i="17"/>
  <c r="N39" i="17"/>
  <c r="P39" i="17"/>
  <c r="R39" i="17"/>
  <c r="S39" i="17"/>
  <c r="N40" i="17"/>
  <c r="P40" i="17"/>
  <c r="R40" i="17"/>
  <c r="S40" i="17"/>
  <c r="N41" i="17"/>
  <c r="P41" i="17"/>
  <c r="R41" i="17"/>
  <c r="S41" i="17"/>
  <c r="N42" i="17"/>
  <c r="P42" i="17"/>
  <c r="S42" i="17"/>
</calcChain>
</file>

<file path=xl/sharedStrings.xml><?xml version="1.0" encoding="utf-8"?>
<sst xmlns="http://schemas.openxmlformats.org/spreadsheetml/2006/main" count="345" uniqueCount="84">
  <si>
    <t>No</t>
  </si>
  <si>
    <t>NPWP Pegawai</t>
  </si>
  <si>
    <t>Nama</t>
  </si>
  <si>
    <t>Jenis Kelamin</t>
  </si>
  <si>
    <t>Status</t>
  </si>
  <si>
    <t>Mulai kerja</t>
  </si>
  <si>
    <t>Penghasilan Teratur</t>
  </si>
  <si>
    <t>Tidak Teratur</t>
  </si>
  <si>
    <t>Gaji Sebulan</t>
  </si>
  <si>
    <t xml:space="preserve">Tunjangan, overtime, Honorarium </t>
  </si>
  <si>
    <t>Premi Asuransi</t>
  </si>
  <si>
    <t>THR</t>
  </si>
  <si>
    <t>BRUTO</t>
  </si>
  <si>
    <t>Laki-laki</t>
  </si>
  <si>
    <t>TK/0</t>
  </si>
  <si>
    <t>K/2</t>
  </si>
  <si>
    <t>K/0</t>
  </si>
  <si>
    <t>K/3</t>
  </si>
  <si>
    <t>K/1</t>
  </si>
  <si>
    <t>Total</t>
  </si>
  <si>
    <t>Operasi</t>
  </si>
  <si>
    <t>Pemasaran &amp; Pengembangan</t>
  </si>
  <si>
    <t>Divisi</t>
  </si>
  <si>
    <t>Unit</t>
  </si>
  <si>
    <t>Tunjangan Pajak</t>
  </si>
  <si>
    <t>NIK</t>
  </si>
  <si>
    <t>Status PTKP</t>
  </si>
  <si>
    <t>TK/1</t>
  </si>
  <si>
    <t>TK/2</t>
  </si>
  <si>
    <t>TK/3</t>
  </si>
  <si>
    <t>K/I/1</t>
  </si>
  <si>
    <t>K/I/2</t>
  </si>
  <si>
    <t>K/I/3</t>
  </si>
  <si>
    <t>K/I/0</t>
  </si>
  <si>
    <t>PERINCIAN PPh PASAL 21 METODE GROSS UP ATAS GAJI DIREKSI, DEKOM DAN KARYAWAN PERSERO BATAM</t>
  </si>
  <si>
    <t>Bongkar Muat &amp; Gudang Laut</t>
  </si>
  <si>
    <t>Perempuan</t>
  </si>
  <si>
    <t>TER A</t>
  </si>
  <si>
    <t>Tarif</t>
  </si>
  <si>
    <t>s.d</t>
  </si>
  <si>
    <t>Penghasilan Bruto</t>
  </si>
  <si>
    <t>Lebih dari</t>
  </si>
  <si>
    <t>TER B</t>
  </si>
  <si>
    <t>TER C</t>
  </si>
  <si>
    <t>Jenis &amp; TER</t>
  </si>
  <si>
    <t>JENIS TER</t>
  </si>
  <si>
    <t>TARIF</t>
  </si>
  <si>
    <t>PTKP</t>
  </si>
  <si>
    <t>PERIODE : ….. 2024</t>
  </si>
  <si>
    <t>AD</t>
  </si>
  <si>
    <t>AAP</t>
  </si>
  <si>
    <t>ALP</t>
  </si>
  <si>
    <t>AS</t>
  </si>
  <si>
    <t>MR</t>
  </si>
  <si>
    <t>ADT</t>
  </si>
  <si>
    <t>AST</t>
  </si>
  <si>
    <t>DJM</t>
  </si>
  <si>
    <t>HEM</t>
  </si>
  <si>
    <t>HAW</t>
  </si>
  <si>
    <t>MAS</t>
  </si>
  <si>
    <t>MRA</t>
  </si>
  <si>
    <t>AN</t>
  </si>
  <si>
    <t>AA</t>
  </si>
  <si>
    <t>AL</t>
  </si>
  <si>
    <t>BP</t>
  </si>
  <si>
    <t>BA</t>
  </si>
  <si>
    <t>CS</t>
  </si>
  <si>
    <t>ES</t>
  </si>
  <si>
    <t>HR</t>
  </si>
  <si>
    <t>JA</t>
  </si>
  <si>
    <t>JL</t>
  </si>
  <si>
    <t>MI</t>
  </si>
  <si>
    <t>MA</t>
  </si>
  <si>
    <t>MD</t>
  </si>
  <si>
    <t>BU</t>
  </si>
  <si>
    <t>ENM</t>
  </si>
  <si>
    <t>FA</t>
  </si>
  <si>
    <t>FFS</t>
  </si>
  <si>
    <t>HAM</t>
  </si>
  <si>
    <t>HUM</t>
  </si>
  <si>
    <t>B</t>
  </si>
  <si>
    <t>Ya</t>
  </si>
  <si>
    <t>Tidak</t>
  </si>
  <si>
    <t>PPh Terutang Sebulan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</si>
</sst>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00000000000000"/>
    <numFmt numFmtId="168" formatCode="&quot;Bulan&quot;\ #,###"/>
    <numFmt numFmtId="169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6DCE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65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165" fontId="11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</cellStyleXfs>
  <cellXfs count="85">
    <xf numFmtId="0" fontId="0" fillId="0" borderId="0" xfId="0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0" fontId="5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/>
    <xf numFmtId="164" fontId="5" fillId="0" borderId="0" xfId="0" applyNumberFormat="1" applyFont="1"/>
    <xf numFmtId="0" fontId="0" fillId="0" borderId="1" xfId="0" applyBorder="1"/>
    <xf numFmtId="166" fontId="0" fillId="0" borderId="1" xfId="1" applyNumberFormat="1" applyFont="1" applyBorder="1"/>
    <xf numFmtId="167" fontId="5" fillId="0" borderId="0" xfId="0" applyNumberFormat="1" applyFont="1" applyAlignment="1">
      <alignment horizontal="center"/>
    </xf>
    <xf numFmtId="166" fontId="0" fillId="0" borderId="0" xfId="1" applyNumberFormat="1" applyFont="1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8" fillId="0" borderId="0" xfId="0" applyFont="1"/>
    <xf numFmtId="165" fontId="0" fillId="0" borderId="0" xfId="1" applyFont="1"/>
    <xf numFmtId="0" fontId="0" fillId="0" borderId="0" xfId="0" applyAlignment="1">
      <alignment horizontal="center"/>
    </xf>
    <xf numFmtId="9" fontId="0" fillId="0" borderId="0" xfId="3" applyFont="1" applyAlignment="1">
      <alignment horizontal="center"/>
    </xf>
    <xf numFmtId="0" fontId="0" fillId="7" borderId="0" xfId="0" applyFill="1" applyAlignment="1">
      <alignment horizontal="center"/>
    </xf>
    <xf numFmtId="9" fontId="0" fillId="7" borderId="0" xfId="3" applyFont="1" applyFill="1" applyAlignment="1">
      <alignment horizontal="center"/>
    </xf>
    <xf numFmtId="166" fontId="0" fillId="7" borderId="0" xfId="1" applyNumberFormat="1" applyFont="1" applyFill="1"/>
    <xf numFmtId="0" fontId="0" fillId="7" borderId="0" xfId="0" applyFill="1"/>
    <xf numFmtId="10" fontId="0" fillId="7" borderId="0" xfId="3" applyNumberFormat="1" applyFont="1" applyFill="1" applyAlignment="1">
      <alignment horizontal="center"/>
    </xf>
    <xf numFmtId="169" fontId="0" fillId="7" borderId="0" xfId="3" applyNumberFormat="1" applyFont="1" applyFill="1" applyAlignment="1">
      <alignment horizontal="center"/>
    </xf>
    <xf numFmtId="9" fontId="5" fillId="7" borderId="0" xfId="3" applyFon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3" applyFont="1" applyFill="1" applyAlignment="1">
      <alignment horizontal="center"/>
    </xf>
    <xf numFmtId="166" fontId="0" fillId="8" borderId="0" xfId="1" applyNumberFormat="1" applyFont="1" applyFill="1"/>
    <xf numFmtId="0" fontId="0" fillId="8" borderId="0" xfId="0" applyFill="1"/>
    <xf numFmtId="10" fontId="0" fillId="8" borderId="0" xfId="3" applyNumberFormat="1" applyFont="1" applyFill="1" applyAlignment="1">
      <alignment horizontal="center"/>
    </xf>
    <xf numFmtId="169" fontId="0" fillId="8" borderId="0" xfId="3" applyNumberFormat="1" applyFont="1" applyFill="1" applyAlignment="1">
      <alignment horizontal="center"/>
    </xf>
    <xf numFmtId="9" fontId="5" fillId="8" borderId="0" xfId="3" applyFont="1" applyFill="1" applyAlignment="1">
      <alignment horizontal="center"/>
    </xf>
    <xf numFmtId="0" fontId="0" fillId="9" borderId="0" xfId="0" applyFill="1" applyAlignment="1">
      <alignment horizontal="center"/>
    </xf>
    <xf numFmtId="9" fontId="0" fillId="9" borderId="0" xfId="3" applyFont="1" applyFill="1" applyAlignment="1">
      <alignment horizontal="center"/>
    </xf>
    <xf numFmtId="166" fontId="0" fillId="9" borderId="0" xfId="1" applyNumberFormat="1" applyFont="1" applyFill="1"/>
    <xf numFmtId="0" fontId="0" fillId="9" borderId="0" xfId="0" applyFill="1"/>
    <xf numFmtId="10" fontId="0" fillId="9" borderId="0" xfId="3" applyNumberFormat="1" applyFont="1" applyFill="1" applyAlignment="1">
      <alignment horizontal="center"/>
    </xf>
    <xf numFmtId="169" fontId="0" fillId="9" borderId="0" xfId="3" applyNumberFormat="1" applyFont="1" applyFill="1" applyAlignment="1">
      <alignment horizontal="center"/>
    </xf>
    <xf numFmtId="169" fontId="5" fillId="9" borderId="0" xfId="3" applyNumberFormat="1" applyFont="1" applyFill="1" applyAlignment="1">
      <alignment horizontal="center"/>
    </xf>
    <xf numFmtId="0" fontId="10" fillId="0" borderId="0" xfId="0" applyFont="1"/>
    <xf numFmtId="0" fontId="10" fillId="10" borderId="0" xfId="0" applyFont="1" applyFill="1" applyAlignment="1">
      <alignment horizontal="center"/>
    </xf>
    <xf numFmtId="9" fontId="10" fillId="10" borderId="0" xfId="3" applyFont="1" applyFill="1" applyAlignment="1">
      <alignment horizontal="center"/>
    </xf>
    <xf numFmtId="167" fontId="5" fillId="0" borderId="1" xfId="0" applyNumberFormat="1" applyFont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41" fontId="0" fillId="0" borderId="0" xfId="4" applyFont="1"/>
    <xf numFmtId="10" fontId="0" fillId="0" borderId="0" xfId="3" applyNumberFormat="1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2" fontId="0" fillId="0" borderId="0" xfId="5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166" fontId="6" fillId="0" borderId="0" xfId="1" applyNumberFormat="1" applyFont="1" applyFill="1" applyBorder="1"/>
    <xf numFmtId="3" fontId="12" fillId="0" borderId="1" xfId="0" applyNumberFormat="1" applyFont="1" applyBorder="1" applyAlignment="1">
      <alignment horizontal="center" vertical="center" wrapText="1"/>
    </xf>
    <xf numFmtId="164" fontId="5" fillId="11" borderId="1" xfId="0" applyNumberFormat="1" applyFont="1" applyFill="1" applyBorder="1"/>
    <xf numFmtId="3" fontId="0" fillId="11" borderId="1" xfId="0" applyNumberFormat="1" applyFill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0" fontId="5" fillId="0" borderId="1" xfId="3" quotePrefix="1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6" fontId="3" fillId="0" borderId="1" xfId="1" applyNumberFormat="1" applyFont="1" applyBorder="1"/>
    <xf numFmtId="166" fontId="5" fillId="0" borderId="1" xfId="1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0">
    <cellStyle name="Comma" xfId="1" builtinId="3"/>
    <cellStyle name="Comma [0]" xfId="4" builtinId="6"/>
    <cellStyle name="Comma 2" xfId="7" xr:uid="{A9736317-C766-444A-BADC-877CF0E1CA4D}"/>
    <cellStyle name="Comma 3" xfId="9" xr:uid="{AF707805-A9A0-4530-A656-A81BA8E14385}"/>
    <cellStyle name="Currency [0]" xfId="5" builtinId="7"/>
    <cellStyle name="Normal" xfId="0" builtinId="0"/>
    <cellStyle name="Normal 2" xfId="6" xr:uid="{264C19CE-7EED-4EB6-BE12-62E189AD7F7D}"/>
    <cellStyle name="Normal 3" xfId="8" xr:uid="{32029D54-2545-4D2D-959E-44EBD21E2278}"/>
    <cellStyle name="Normal_Sheet1" xfId="2" xr:uid="{E003F96F-ECA6-4EAB-BBC5-DFD88AB63DA0}"/>
    <cellStyle name="Percent" xfId="3" builtinId="5"/>
  </cellStyles>
  <dxfs count="0"/>
  <tableStyles count="0" defaultTableStyle="TableStyleMedium2" defaultPivotStyle="PivotStyleLight16"/>
  <colors>
    <mruColors>
      <color rgb="FFD6DCE4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ESEJAHTERAAN%202022\DATA%20GAJI%202022\PPh%2021\Hitung%20PPh%2021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"/>
      <sheetName val="jan"/>
      <sheetName val="Impor"/>
      <sheetName val="1721 - A1"/>
    </sheetNames>
    <sheetDataSet>
      <sheetData sheetId="0" refreshError="1">
        <row r="2">
          <cell r="AB2" t="str">
            <v>K/0</v>
          </cell>
        </row>
        <row r="26">
          <cell r="B26" t="str">
            <v>Laki-laki</v>
          </cell>
        </row>
        <row r="27">
          <cell r="B27" t="str">
            <v>Perempuan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CEB-B027-473E-BBC3-35183EC83099}">
  <dimension ref="B2:Y52"/>
  <sheetViews>
    <sheetView zoomScale="59" zoomScaleNormal="85" workbookViewId="0">
      <selection activeCell="T31" sqref="T31"/>
    </sheetView>
  </sheetViews>
  <sheetFormatPr defaultRowHeight="14.5" x14ac:dyDescent="0.35"/>
  <cols>
    <col min="3" max="3" width="13.54296875" bestFit="1" customWidth="1"/>
    <col min="4" max="4" width="2.26953125" customWidth="1"/>
    <col min="5" max="5" width="5.54296875" style="19" bestFit="1" customWidth="1"/>
    <col min="6" max="6" width="13.7265625" style="5" bestFit="1" customWidth="1"/>
    <col min="7" max="7" width="3.54296875" bestFit="1" customWidth="1"/>
    <col min="8" max="8" width="15.6328125" style="5" bestFit="1" customWidth="1"/>
    <col min="9" max="9" width="8.7265625" style="20"/>
    <col min="12" max="12" width="13.81640625" bestFit="1" customWidth="1"/>
    <col min="13" max="13" width="3.26953125" bestFit="1" customWidth="1"/>
    <col min="14" max="14" width="15.6328125" bestFit="1" customWidth="1"/>
    <col min="15" max="15" width="8.36328125" customWidth="1"/>
    <col min="18" max="18" width="13.81640625" bestFit="1" customWidth="1"/>
    <col min="19" max="19" width="3.26953125" bestFit="1" customWidth="1"/>
    <col min="20" max="20" width="15.6328125" bestFit="1" customWidth="1"/>
    <col min="21" max="21" width="7" bestFit="1" customWidth="1"/>
  </cols>
  <sheetData>
    <row r="2" spans="2:21" x14ac:dyDescent="0.35">
      <c r="E2" s="69" t="s">
        <v>37</v>
      </c>
      <c r="F2" s="69"/>
      <c r="H2" s="47"/>
      <c r="I2" s="48"/>
      <c r="K2" s="46" t="s">
        <v>42</v>
      </c>
      <c r="L2" s="46"/>
      <c r="Q2" s="46" t="s">
        <v>43</v>
      </c>
      <c r="R2" s="46"/>
      <c r="U2" s="18"/>
    </row>
    <row r="3" spans="2:21" x14ac:dyDescent="0.35">
      <c r="E3" s="70" t="s">
        <v>47</v>
      </c>
      <c r="F3" s="49" t="s">
        <v>14</v>
      </c>
      <c r="G3" s="50"/>
      <c r="H3" s="50"/>
      <c r="I3" s="51"/>
      <c r="J3" s="50"/>
      <c r="K3" s="71" t="s">
        <v>47</v>
      </c>
      <c r="L3" s="49" t="s">
        <v>28</v>
      </c>
      <c r="M3" s="50"/>
      <c r="N3" s="50"/>
      <c r="O3" s="50"/>
      <c r="P3" s="50"/>
      <c r="Q3" s="49" t="s">
        <v>47</v>
      </c>
      <c r="R3" s="49" t="s">
        <v>17</v>
      </c>
      <c r="U3" s="18"/>
    </row>
    <row r="4" spans="2:21" x14ac:dyDescent="0.35">
      <c r="E4" s="70"/>
      <c r="F4" s="49" t="s">
        <v>27</v>
      </c>
      <c r="G4" s="50"/>
      <c r="H4" s="50"/>
      <c r="I4" s="51"/>
      <c r="J4" s="50"/>
      <c r="K4" s="72"/>
      <c r="L4" s="49" t="s">
        <v>18</v>
      </c>
      <c r="M4" s="50"/>
      <c r="N4" s="50"/>
      <c r="O4" s="50"/>
      <c r="P4" s="50"/>
      <c r="Q4" s="50"/>
      <c r="R4" s="50"/>
      <c r="U4" s="18"/>
    </row>
    <row r="5" spans="2:21" x14ac:dyDescent="0.35">
      <c r="E5" s="70"/>
      <c r="F5" s="49" t="s">
        <v>16</v>
      </c>
      <c r="G5" s="50"/>
      <c r="H5" s="50"/>
      <c r="I5" s="51"/>
      <c r="J5" s="50"/>
      <c r="K5" s="72"/>
      <c r="L5" s="49" t="s">
        <v>29</v>
      </c>
      <c r="M5" s="50"/>
      <c r="N5" s="50"/>
      <c r="O5" s="50"/>
      <c r="P5" s="52"/>
      <c r="Q5" s="50"/>
      <c r="R5" s="50"/>
      <c r="U5" s="18"/>
    </row>
    <row r="6" spans="2:21" x14ac:dyDescent="0.35">
      <c r="F6" s="50"/>
      <c r="G6" s="50"/>
      <c r="H6" s="50"/>
      <c r="I6" s="51"/>
      <c r="J6" s="50"/>
      <c r="K6" s="73"/>
      <c r="L6" s="49" t="s">
        <v>15</v>
      </c>
      <c r="M6" s="50"/>
      <c r="N6" s="50"/>
      <c r="O6" s="50"/>
      <c r="P6" s="50"/>
      <c r="Q6" s="50"/>
      <c r="R6" s="50"/>
      <c r="U6" s="18"/>
    </row>
    <row r="8" spans="2:21" s="42" customFormat="1" x14ac:dyDescent="0.35">
      <c r="E8" s="43" t="s">
        <v>0</v>
      </c>
      <c r="F8" s="68" t="s">
        <v>40</v>
      </c>
      <c r="G8" s="68"/>
      <c r="H8" s="68"/>
      <c r="I8" s="44" t="s">
        <v>38</v>
      </c>
      <c r="K8" s="43" t="s">
        <v>0</v>
      </c>
      <c r="L8" s="68" t="s">
        <v>40</v>
      </c>
      <c r="M8" s="68"/>
      <c r="N8" s="68"/>
      <c r="O8" s="44" t="s">
        <v>38</v>
      </c>
      <c r="Q8" s="43" t="s">
        <v>0</v>
      </c>
      <c r="R8" s="68" t="s">
        <v>40</v>
      </c>
      <c r="S8" s="68"/>
      <c r="T8" s="68"/>
      <c r="U8" s="44" t="s">
        <v>38</v>
      </c>
    </row>
    <row r="9" spans="2:21" s="42" customFormat="1" x14ac:dyDescent="0.35">
      <c r="B9" s="66" t="s">
        <v>26</v>
      </c>
      <c r="C9" s="67"/>
      <c r="E9" s="35">
        <v>1</v>
      </c>
      <c r="F9" s="37">
        <v>0</v>
      </c>
      <c r="G9" s="38" t="s">
        <v>39</v>
      </c>
      <c r="H9" s="37">
        <v>5400000</v>
      </c>
      <c r="I9" s="36">
        <v>0</v>
      </c>
      <c r="J9"/>
      <c r="K9" s="28">
        <v>1</v>
      </c>
      <c r="L9" s="30">
        <v>0</v>
      </c>
      <c r="M9" s="31" t="s">
        <v>39</v>
      </c>
      <c r="N9" s="30">
        <v>6200000</v>
      </c>
      <c r="O9" s="29">
        <v>0</v>
      </c>
      <c r="P9"/>
      <c r="Q9" s="21">
        <v>1</v>
      </c>
      <c r="R9" s="23">
        <v>0</v>
      </c>
      <c r="S9" s="24" t="s">
        <v>39</v>
      </c>
      <c r="T9" s="23">
        <v>6600000</v>
      </c>
      <c r="U9" s="22">
        <v>0</v>
      </c>
    </row>
    <row r="10" spans="2:21" s="42" customFormat="1" x14ac:dyDescent="0.35">
      <c r="B10" s="9" t="s">
        <v>14</v>
      </c>
      <c r="C10" s="64">
        <v>54000000</v>
      </c>
      <c r="E10" s="35">
        <v>2</v>
      </c>
      <c r="F10" s="37">
        <v>5400000</v>
      </c>
      <c r="G10" s="38" t="s">
        <v>39</v>
      </c>
      <c r="H10" s="37">
        <v>5650000</v>
      </c>
      <c r="I10" s="39">
        <v>2.5000000000000001E-3</v>
      </c>
      <c r="J10"/>
      <c r="K10" s="28">
        <v>2</v>
      </c>
      <c r="L10" s="30">
        <v>6200000</v>
      </c>
      <c r="M10" s="31" t="s">
        <v>39</v>
      </c>
      <c r="N10" s="30">
        <v>6500000</v>
      </c>
      <c r="O10" s="32">
        <v>2.5000000000000001E-3</v>
      </c>
      <c r="P10"/>
      <c r="Q10" s="21">
        <v>2</v>
      </c>
      <c r="R10" s="23">
        <v>6600000</v>
      </c>
      <c r="S10" s="24" t="s">
        <v>39</v>
      </c>
      <c r="T10" s="23">
        <v>6950000</v>
      </c>
      <c r="U10" s="25">
        <v>2.5000000000000001E-3</v>
      </c>
    </row>
    <row r="11" spans="2:21" s="42" customFormat="1" x14ac:dyDescent="0.35">
      <c r="B11" s="9" t="s">
        <v>27</v>
      </c>
      <c r="C11" s="64">
        <v>58500000</v>
      </c>
      <c r="E11" s="35">
        <v>3</v>
      </c>
      <c r="F11" s="37">
        <v>5650000</v>
      </c>
      <c r="G11" s="38" t="s">
        <v>39</v>
      </c>
      <c r="H11" s="37">
        <v>5950000</v>
      </c>
      <c r="I11" s="40">
        <v>5.0000000000000001E-3</v>
      </c>
      <c r="J11"/>
      <c r="K11" s="28">
        <v>3</v>
      </c>
      <c r="L11" s="30">
        <v>6500000</v>
      </c>
      <c r="M11" s="31" t="s">
        <v>39</v>
      </c>
      <c r="N11" s="30">
        <v>6850000</v>
      </c>
      <c r="O11" s="33">
        <v>5.0000000000000001E-3</v>
      </c>
      <c r="P11"/>
      <c r="Q11" s="21">
        <v>3</v>
      </c>
      <c r="R11" s="23">
        <v>6950000</v>
      </c>
      <c r="S11" s="24" t="s">
        <v>39</v>
      </c>
      <c r="T11" s="23">
        <v>7350000</v>
      </c>
      <c r="U11" s="26">
        <v>5.0000000000000001E-3</v>
      </c>
    </row>
    <row r="12" spans="2:21" x14ac:dyDescent="0.35">
      <c r="B12" s="9" t="s">
        <v>28</v>
      </c>
      <c r="C12" s="10">
        <v>63000000</v>
      </c>
      <c r="E12" s="35">
        <v>4</v>
      </c>
      <c r="F12" s="37">
        <v>5950000</v>
      </c>
      <c r="G12" s="38" t="s">
        <v>39</v>
      </c>
      <c r="H12" s="37">
        <v>6300000</v>
      </c>
      <c r="I12" s="39">
        <v>7.4999999999999997E-3</v>
      </c>
      <c r="K12" s="28">
        <v>4</v>
      </c>
      <c r="L12" s="30">
        <v>6850000</v>
      </c>
      <c r="M12" s="31" t="s">
        <v>39</v>
      </c>
      <c r="N12" s="30">
        <v>7300000</v>
      </c>
      <c r="O12" s="32">
        <v>7.4999999999999997E-3</v>
      </c>
      <c r="Q12" s="21">
        <v>4</v>
      </c>
      <c r="R12" s="23">
        <v>7350000</v>
      </c>
      <c r="S12" s="24" t="s">
        <v>39</v>
      </c>
      <c r="T12" s="23">
        <v>7800000</v>
      </c>
      <c r="U12" s="25">
        <v>7.4999999999999997E-3</v>
      </c>
    </row>
    <row r="13" spans="2:21" x14ac:dyDescent="0.35">
      <c r="B13" s="9" t="s">
        <v>29</v>
      </c>
      <c r="C13" s="10">
        <v>67500000</v>
      </c>
      <c r="E13" s="35">
        <v>5</v>
      </c>
      <c r="F13" s="37">
        <v>6300000</v>
      </c>
      <c r="G13" s="38" t="s">
        <v>39</v>
      </c>
      <c r="H13" s="37">
        <v>6750000</v>
      </c>
      <c r="I13" s="36">
        <v>0.01</v>
      </c>
      <c r="K13" s="28">
        <v>5</v>
      </c>
      <c r="L13" s="30">
        <v>7300000</v>
      </c>
      <c r="M13" s="31" t="s">
        <v>39</v>
      </c>
      <c r="N13" s="30">
        <v>9200000</v>
      </c>
      <c r="O13" s="29">
        <v>0.01</v>
      </c>
      <c r="Q13" s="21">
        <v>5</v>
      </c>
      <c r="R13" s="23">
        <v>7800000</v>
      </c>
      <c r="S13" s="24" t="s">
        <v>39</v>
      </c>
      <c r="T13" s="23">
        <v>8850000</v>
      </c>
      <c r="U13" s="22">
        <v>0.01</v>
      </c>
    </row>
    <row r="14" spans="2:21" x14ac:dyDescent="0.35">
      <c r="B14" s="9" t="s">
        <v>16</v>
      </c>
      <c r="C14" s="10">
        <v>58500000</v>
      </c>
      <c r="E14" s="35">
        <v>6</v>
      </c>
      <c r="F14" s="37">
        <v>6750000</v>
      </c>
      <c r="G14" s="38" t="s">
        <v>39</v>
      </c>
      <c r="H14" s="37">
        <v>7500000</v>
      </c>
      <c r="I14" s="39">
        <v>1.2500000000000001E-2</v>
      </c>
      <c r="K14" s="28">
        <v>6</v>
      </c>
      <c r="L14" s="30">
        <v>9200000</v>
      </c>
      <c r="M14" s="31" t="s">
        <v>39</v>
      </c>
      <c r="N14" s="30">
        <v>10750000</v>
      </c>
      <c r="O14" s="32">
        <v>1.4999999999999999E-2</v>
      </c>
      <c r="Q14" s="21">
        <v>6</v>
      </c>
      <c r="R14" s="23">
        <v>8850000</v>
      </c>
      <c r="S14" s="24" t="s">
        <v>39</v>
      </c>
      <c r="T14" s="23">
        <v>9800000</v>
      </c>
      <c r="U14" s="25">
        <v>1.2500000000000001E-2</v>
      </c>
    </row>
    <row r="15" spans="2:21" x14ac:dyDescent="0.35">
      <c r="B15" s="9" t="s">
        <v>18</v>
      </c>
      <c r="C15" s="10">
        <v>63000000</v>
      </c>
      <c r="E15" s="35">
        <v>7</v>
      </c>
      <c r="F15" s="37">
        <v>7500000</v>
      </c>
      <c r="G15" s="38" t="s">
        <v>39</v>
      </c>
      <c r="H15" s="37">
        <v>8550000</v>
      </c>
      <c r="I15" s="40">
        <v>1.4999999999999999E-2</v>
      </c>
      <c r="K15" s="28">
        <v>7</v>
      </c>
      <c r="L15" s="30">
        <v>10750000</v>
      </c>
      <c r="M15" s="31" t="s">
        <v>39</v>
      </c>
      <c r="N15" s="30">
        <v>11250000</v>
      </c>
      <c r="O15" s="29">
        <v>0.02</v>
      </c>
      <c r="Q15" s="21">
        <v>7</v>
      </c>
      <c r="R15" s="23">
        <v>9800000</v>
      </c>
      <c r="S15" s="24" t="s">
        <v>39</v>
      </c>
      <c r="T15" s="23">
        <v>10950000</v>
      </c>
      <c r="U15" s="26">
        <v>1.4999999999999999E-2</v>
      </c>
    </row>
    <row r="16" spans="2:21" x14ac:dyDescent="0.35">
      <c r="B16" s="9" t="s">
        <v>15</v>
      </c>
      <c r="C16" s="10">
        <v>67500000</v>
      </c>
      <c r="E16" s="35">
        <v>8</v>
      </c>
      <c r="F16" s="37">
        <v>8550000</v>
      </c>
      <c r="G16" s="38" t="s">
        <v>39</v>
      </c>
      <c r="H16" s="37">
        <v>9650000</v>
      </c>
      <c r="I16" s="39">
        <v>1.7500000000000002E-2</v>
      </c>
      <c r="K16" s="28">
        <v>8</v>
      </c>
      <c r="L16" s="30">
        <v>11250000</v>
      </c>
      <c r="M16" s="31" t="s">
        <v>39</v>
      </c>
      <c r="N16" s="30">
        <v>11600000</v>
      </c>
      <c r="O16" s="33">
        <v>2.5000000000000001E-2</v>
      </c>
      <c r="Q16" s="21">
        <v>8</v>
      </c>
      <c r="R16" s="23">
        <v>10950000</v>
      </c>
      <c r="S16" s="24" t="s">
        <v>39</v>
      </c>
      <c r="T16" s="23">
        <v>11200000</v>
      </c>
      <c r="U16" s="25">
        <v>1.7500000000000002E-2</v>
      </c>
    </row>
    <row r="17" spans="2:25" x14ac:dyDescent="0.35">
      <c r="B17" s="9" t="s">
        <v>17</v>
      </c>
      <c r="C17" s="10">
        <v>72000000</v>
      </c>
      <c r="E17" s="35">
        <v>9</v>
      </c>
      <c r="F17" s="37">
        <v>9650000</v>
      </c>
      <c r="G17" s="38" t="s">
        <v>39</v>
      </c>
      <c r="H17" s="37">
        <v>10050000</v>
      </c>
      <c r="I17" s="36">
        <v>0.02</v>
      </c>
      <c r="K17" s="28">
        <v>9</v>
      </c>
      <c r="L17" s="30">
        <v>11600000</v>
      </c>
      <c r="M17" s="31" t="s">
        <v>39</v>
      </c>
      <c r="N17" s="30">
        <v>12600000</v>
      </c>
      <c r="O17" s="29">
        <v>0.03</v>
      </c>
      <c r="Q17" s="21">
        <v>9</v>
      </c>
      <c r="R17" s="23">
        <v>11200000</v>
      </c>
      <c r="S17" s="24" t="s">
        <v>39</v>
      </c>
      <c r="T17" s="23">
        <v>12050000</v>
      </c>
      <c r="U17" s="22">
        <v>0.02</v>
      </c>
    </row>
    <row r="18" spans="2:25" x14ac:dyDescent="0.35">
      <c r="B18" s="9" t="s">
        <v>33</v>
      </c>
      <c r="C18" s="10">
        <v>112500000</v>
      </c>
      <c r="E18" s="35">
        <v>10</v>
      </c>
      <c r="F18" s="37">
        <v>10050000</v>
      </c>
      <c r="G18" s="38" t="s">
        <v>39</v>
      </c>
      <c r="H18" s="37">
        <v>10350000</v>
      </c>
      <c r="I18" s="39">
        <v>2.2499999999999999E-2</v>
      </c>
      <c r="K18" s="28">
        <v>10</v>
      </c>
      <c r="L18" s="30">
        <v>12600000</v>
      </c>
      <c r="M18" s="31" t="s">
        <v>39</v>
      </c>
      <c r="N18" s="30">
        <v>13600000</v>
      </c>
      <c r="O18" s="29">
        <v>0.04</v>
      </c>
      <c r="Q18" s="21">
        <v>10</v>
      </c>
      <c r="R18" s="23">
        <v>12050000</v>
      </c>
      <c r="S18" s="24" t="s">
        <v>39</v>
      </c>
      <c r="T18" s="23">
        <v>12950000</v>
      </c>
      <c r="U18" s="22">
        <v>0.03</v>
      </c>
    </row>
    <row r="19" spans="2:25" x14ac:dyDescent="0.35">
      <c r="B19" s="9" t="s">
        <v>30</v>
      </c>
      <c r="C19" s="10">
        <v>117000000</v>
      </c>
      <c r="E19" s="35">
        <v>11</v>
      </c>
      <c r="F19" s="37">
        <v>10350000</v>
      </c>
      <c r="G19" s="38" t="s">
        <v>39</v>
      </c>
      <c r="H19" s="37">
        <v>10700000</v>
      </c>
      <c r="I19" s="40">
        <v>2.5000000000000001E-2</v>
      </c>
      <c r="K19" s="28">
        <v>11</v>
      </c>
      <c r="L19" s="30">
        <v>13600000</v>
      </c>
      <c r="M19" s="31" t="s">
        <v>39</v>
      </c>
      <c r="N19" s="30">
        <v>14950000</v>
      </c>
      <c r="O19" s="29">
        <v>0.05</v>
      </c>
      <c r="Q19" s="21">
        <v>11</v>
      </c>
      <c r="R19" s="23">
        <v>12950000</v>
      </c>
      <c r="S19" s="24" t="s">
        <v>39</v>
      </c>
      <c r="T19" s="23">
        <v>14150000</v>
      </c>
      <c r="U19" s="22">
        <v>0.04</v>
      </c>
    </row>
    <row r="20" spans="2:25" x14ac:dyDescent="0.35">
      <c r="B20" s="9" t="s">
        <v>31</v>
      </c>
      <c r="C20" s="10">
        <v>121500000</v>
      </c>
      <c r="E20" s="35">
        <v>12</v>
      </c>
      <c r="F20" s="37">
        <v>10700000</v>
      </c>
      <c r="G20" s="38" t="s">
        <v>39</v>
      </c>
      <c r="H20" s="37">
        <v>11050000</v>
      </c>
      <c r="I20" s="36">
        <v>0.03</v>
      </c>
      <c r="K20" s="28">
        <v>12</v>
      </c>
      <c r="L20" s="30">
        <v>14950000</v>
      </c>
      <c r="M20" s="31" t="s">
        <v>39</v>
      </c>
      <c r="N20" s="30">
        <v>16400000</v>
      </c>
      <c r="O20" s="29">
        <v>0.06</v>
      </c>
      <c r="Q20" s="21">
        <v>12</v>
      </c>
      <c r="R20" s="23">
        <v>14150000</v>
      </c>
      <c r="S20" s="24" t="s">
        <v>39</v>
      </c>
      <c r="T20" s="23">
        <v>15550000</v>
      </c>
      <c r="U20" s="22">
        <v>0.05</v>
      </c>
    </row>
    <row r="21" spans="2:25" x14ac:dyDescent="0.35">
      <c r="B21" s="9" t="s">
        <v>32</v>
      </c>
      <c r="C21" s="10">
        <v>126000000</v>
      </c>
      <c r="E21" s="35">
        <v>13</v>
      </c>
      <c r="F21" s="37">
        <v>11050000</v>
      </c>
      <c r="G21" s="38" t="s">
        <v>39</v>
      </c>
      <c r="H21" s="37">
        <v>11600000</v>
      </c>
      <c r="I21" s="41">
        <v>3.5000000000000003E-2</v>
      </c>
      <c r="J21" s="8"/>
      <c r="K21" s="28">
        <v>13</v>
      </c>
      <c r="L21" s="30">
        <v>16400000</v>
      </c>
      <c r="M21" s="31" t="s">
        <v>39</v>
      </c>
      <c r="N21" s="30">
        <v>18450000</v>
      </c>
      <c r="O21" s="34">
        <v>7.0000000000000007E-2</v>
      </c>
      <c r="P21" s="8"/>
      <c r="Q21" s="21">
        <v>13</v>
      </c>
      <c r="R21" s="23">
        <v>15550000</v>
      </c>
      <c r="S21" s="24" t="s">
        <v>39</v>
      </c>
      <c r="T21" s="23">
        <v>17050000</v>
      </c>
      <c r="U21" s="27">
        <v>0.06</v>
      </c>
    </row>
    <row r="22" spans="2:25" x14ac:dyDescent="0.35">
      <c r="E22" s="35">
        <v>14</v>
      </c>
      <c r="F22" s="37">
        <v>11600000</v>
      </c>
      <c r="G22" s="38" t="s">
        <v>39</v>
      </c>
      <c r="H22" s="37">
        <v>12500000</v>
      </c>
      <c r="I22" s="36">
        <v>0.04</v>
      </c>
      <c r="K22" s="28">
        <v>14</v>
      </c>
      <c r="L22" s="30">
        <v>18450000</v>
      </c>
      <c r="M22" s="31" t="s">
        <v>39</v>
      </c>
      <c r="N22" s="30">
        <v>21850000</v>
      </c>
      <c r="O22" s="29">
        <v>0.08</v>
      </c>
      <c r="Q22" s="21">
        <v>14</v>
      </c>
      <c r="R22" s="23">
        <v>17050000</v>
      </c>
      <c r="S22" s="24" t="s">
        <v>39</v>
      </c>
      <c r="T22" s="23">
        <v>19500000</v>
      </c>
      <c r="U22" s="22">
        <v>7.0000000000000007E-2</v>
      </c>
    </row>
    <row r="23" spans="2:25" x14ac:dyDescent="0.35">
      <c r="B23" s="9" t="s">
        <v>37</v>
      </c>
      <c r="C23" s="13" t="s">
        <v>14</v>
      </c>
      <c r="E23" s="35">
        <v>15</v>
      </c>
      <c r="F23" s="37">
        <v>12500000</v>
      </c>
      <c r="G23" s="38" t="s">
        <v>39</v>
      </c>
      <c r="H23" s="37">
        <v>13750000</v>
      </c>
      <c r="I23" s="36">
        <v>0.05</v>
      </c>
      <c r="K23" s="28">
        <v>15</v>
      </c>
      <c r="L23" s="30">
        <v>21850000</v>
      </c>
      <c r="M23" s="31" t="s">
        <v>39</v>
      </c>
      <c r="N23" s="30">
        <v>26000000</v>
      </c>
      <c r="O23" s="29">
        <v>0.09</v>
      </c>
      <c r="Q23" s="21">
        <v>15</v>
      </c>
      <c r="R23" s="23">
        <v>19500000</v>
      </c>
      <c r="S23" s="24" t="s">
        <v>39</v>
      </c>
      <c r="T23" s="23">
        <v>22700000</v>
      </c>
      <c r="U23" s="22">
        <v>0.08</v>
      </c>
    </row>
    <row r="24" spans="2:25" x14ac:dyDescent="0.35">
      <c r="B24" s="9" t="s">
        <v>37</v>
      </c>
      <c r="C24" s="45" t="s">
        <v>27</v>
      </c>
      <c r="D24" s="11"/>
      <c r="E24" s="35">
        <v>16</v>
      </c>
      <c r="F24" s="37">
        <v>13750000</v>
      </c>
      <c r="G24" s="38" t="s">
        <v>39</v>
      </c>
      <c r="H24" s="37">
        <v>15100000</v>
      </c>
      <c r="I24" s="36">
        <v>0.06</v>
      </c>
      <c r="K24" s="28">
        <v>16</v>
      </c>
      <c r="L24" s="30">
        <v>26000000</v>
      </c>
      <c r="M24" s="31" t="s">
        <v>39</v>
      </c>
      <c r="N24" s="30">
        <v>27700000</v>
      </c>
      <c r="O24" s="29">
        <v>0.1</v>
      </c>
      <c r="Q24" s="21">
        <v>16</v>
      </c>
      <c r="R24" s="23">
        <v>22700000</v>
      </c>
      <c r="S24" s="24" t="s">
        <v>39</v>
      </c>
      <c r="T24" s="23">
        <v>26600000</v>
      </c>
      <c r="U24" s="22">
        <v>0.09</v>
      </c>
      <c r="V24" s="8"/>
      <c r="Y24" s="12"/>
    </row>
    <row r="25" spans="2:25" x14ac:dyDescent="0.35">
      <c r="B25" s="9" t="s">
        <v>37</v>
      </c>
      <c r="C25" s="13" t="s">
        <v>16</v>
      </c>
      <c r="E25" s="35">
        <v>17</v>
      </c>
      <c r="F25" s="37">
        <v>15100000</v>
      </c>
      <c r="G25" s="38" t="s">
        <v>39</v>
      </c>
      <c r="H25" s="37">
        <v>16950000</v>
      </c>
      <c r="I25" s="36">
        <v>7.0000000000000007E-2</v>
      </c>
      <c r="K25" s="28">
        <v>17</v>
      </c>
      <c r="L25" s="30">
        <v>27700000</v>
      </c>
      <c r="M25" s="31" t="s">
        <v>39</v>
      </c>
      <c r="N25" s="30">
        <v>29350000</v>
      </c>
      <c r="O25" s="29">
        <v>0.11</v>
      </c>
      <c r="Q25" s="21">
        <v>17</v>
      </c>
      <c r="R25" s="23">
        <v>26600000</v>
      </c>
      <c r="S25" s="24" t="s">
        <v>39</v>
      </c>
      <c r="T25" s="23">
        <v>28100000</v>
      </c>
      <c r="U25" s="22">
        <v>0.1</v>
      </c>
    </row>
    <row r="26" spans="2:25" x14ac:dyDescent="0.35">
      <c r="B26" s="9" t="s">
        <v>42</v>
      </c>
      <c r="C26" s="9" t="s">
        <v>28</v>
      </c>
      <c r="E26" s="35">
        <v>18</v>
      </c>
      <c r="F26" s="37">
        <v>16950000</v>
      </c>
      <c r="G26" s="38" t="s">
        <v>39</v>
      </c>
      <c r="H26" s="37">
        <v>19750000</v>
      </c>
      <c r="I26" s="36">
        <v>0.08</v>
      </c>
      <c r="K26" s="28">
        <v>18</v>
      </c>
      <c r="L26" s="30">
        <v>29350000</v>
      </c>
      <c r="M26" s="31" t="s">
        <v>39</v>
      </c>
      <c r="N26" s="30">
        <v>31450000</v>
      </c>
      <c r="O26" s="29">
        <v>0.12</v>
      </c>
      <c r="Q26" s="21">
        <v>18</v>
      </c>
      <c r="R26" s="23">
        <v>28100000</v>
      </c>
      <c r="S26" s="24" t="s">
        <v>39</v>
      </c>
      <c r="T26" s="23">
        <v>30100000</v>
      </c>
      <c r="U26" s="22">
        <v>0.11</v>
      </c>
    </row>
    <row r="27" spans="2:25" x14ac:dyDescent="0.35">
      <c r="B27" s="9" t="s">
        <v>42</v>
      </c>
      <c r="C27" s="9" t="s">
        <v>29</v>
      </c>
      <c r="E27" s="35">
        <v>19</v>
      </c>
      <c r="F27" s="37">
        <v>19750000</v>
      </c>
      <c r="G27" s="38" t="s">
        <v>39</v>
      </c>
      <c r="H27" s="37">
        <v>24150000</v>
      </c>
      <c r="I27" s="36">
        <v>0.09</v>
      </c>
      <c r="K27" s="28">
        <v>19</v>
      </c>
      <c r="L27" s="30">
        <v>31450000</v>
      </c>
      <c r="M27" s="31" t="s">
        <v>39</v>
      </c>
      <c r="N27" s="30">
        <v>33950000</v>
      </c>
      <c r="O27" s="29">
        <v>0.13</v>
      </c>
      <c r="Q27" s="21">
        <v>19</v>
      </c>
      <c r="R27" s="23">
        <v>30100000</v>
      </c>
      <c r="S27" s="24" t="s">
        <v>39</v>
      </c>
      <c r="T27" s="23">
        <v>32600000</v>
      </c>
      <c r="U27" s="22">
        <v>0.12</v>
      </c>
    </row>
    <row r="28" spans="2:25" x14ac:dyDescent="0.35">
      <c r="B28" s="9" t="s">
        <v>42</v>
      </c>
      <c r="C28" s="9" t="s">
        <v>18</v>
      </c>
      <c r="E28" s="35">
        <v>20</v>
      </c>
      <c r="F28" s="37">
        <v>24150000</v>
      </c>
      <c r="G28" s="38" t="s">
        <v>39</v>
      </c>
      <c r="H28" s="37">
        <v>26450000</v>
      </c>
      <c r="I28" s="36">
        <v>0.1</v>
      </c>
      <c r="K28" s="28">
        <v>20</v>
      </c>
      <c r="L28" s="30">
        <v>33950000</v>
      </c>
      <c r="M28" s="31" t="s">
        <v>39</v>
      </c>
      <c r="N28" s="30">
        <v>37100000</v>
      </c>
      <c r="O28" s="29">
        <v>0.14000000000000001</v>
      </c>
      <c r="Q28" s="21">
        <v>20</v>
      </c>
      <c r="R28" s="23">
        <v>32600000</v>
      </c>
      <c r="S28" s="24" t="s">
        <v>39</v>
      </c>
      <c r="T28" s="23">
        <v>35400000</v>
      </c>
      <c r="U28" s="22">
        <v>0.13</v>
      </c>
    </row>
    <row r="29" spans="2:25" x14ac:dyDescent="0.35">
      <c r="B29" s="9" t="s">
        <v>42</v>
      </c>
      <c r="C29" s="9" t="s">
        <v>15</v>
      </c>
      <c r="E29" s="35">
        <v>21</v>
      </c>
      <c r="F29" s="37">
        <v>26450000</v>
      </c>
      <c r="G29" s="38" t="s">
        <v>39</v>
      </c>
      <c r="H29" s="37">
        <v>28000000</v>
      </c>
      <c r="I29" s="36">
        <v>0.11</v>
      </c>
      <c r="K29" s="28">
        <v>21</v>
      </c>
      <c r="L29" s="30">
        <v>37100000</v>
      </c>
      <c r="M29" s="31" t="s">
        <v>39</v>
      </c>
      <c r="N29" s="30">
        <v>41100000</v>
      </c>
      <c r="O29" s="29">
        <v>0.15</v>
      </c>
      <c r="Q29" s="21">
        <v>21</v>
      </c>
      <c r="R29" s="23">
        <v>35400000</v>
      </c>
      <c r="S29" s="24" t="s">
        <v>39</v>
      </c>
      <c r="T29" s="23">
        <v>38900000</v>
      </c>
      <c r="U29" s="22">
        <v>0.14000000000000001</v>
      </c>
    </row>
    <row r="30" spans="2:25" x14ac:dyDescent="0.35">
      <c r="B30" s="9" t="s">
        <v>43</v>
      </c>
      <c r="C30" s="9" t="s">
        <v>17</v>
      </c>
      <c r="E30" s="35">
        <v>22</v>
      </c>
      <c r="F30" s="37">
        <v>28000000</v>
      </c>
      <c r="G30" s="38" t="s">
        <v>39</v>
      </c>
      <c r="H30" s="37">
        <v>30050000</v>
      </c>
      <c r="I30" s="36">
        <v>0.12</v>
      </c>
      <c r="K30" s="28">
        <v>22</v>
      </c>
      <c r="L30" s="30">
        <v>41100000</v>
      </c>
      <c r="M30" s="31" t="s">
        <v>39</v>
      </c>
      <c r="N30" s="30">
        <v>45800000</v>
      </c>
      <c r="O30" s="29">
        <v>0.16</v>
      </c>
      <c r="Q30" s="21">
        <v>22</v>
      </c>
      <c r="R30" s="23">
        <v>38900000</v>
      </c>
      <c r="S30" s="24" t="s">
        <v>39</v>
      </c>
      <c r="T30" s="23">
        <v>43000000</v>
      </c>
      <c r="U30" s="22">
        <v>0.15</v>
      </c>
    </row>
    <row r="31" spans="2:25" x14ac:dyDescent="0.35">
      <c r="E31" s="35">
        <v>23</v>
      </c>
      <c r="F31" s="37">
        <v>30050000</v>
      </c>
      <c r="G31" s="38" t="s">
        <v>39</v>
      </c>
      <c r="H31" s="37">
        <v>32400000</v>
      </c>
      <c r="I31" s="36">
        <v>0.13</v>
      </c>
      <c r="K31" s="28">
        <v>23</v>
      </c>
      <c r="L31" s="30">
        <v>45800000</v>
      </c>
      <c r="M31" s="31" t="s">
        <v>39</v>
      </c>
      <c r="N31" s="30">
        <v>49500000</v>
      </c>
      <c r="O31" s="29">
        <v>0.17</v>
      </c>
      <c r="Q31" s="21">
        <v>23</v>
      </c>
      <c r="R31" s="23">
        <v>43000000</v>
      </c>
      <c r="S31" s="24" t="s">
        <v>39</v>
      </c>
      <c r="T31" s="23">
        <v>47400000</v>
      </c>
      <c r="U31" s="22">
        <v>0.16</v>
      </c>
    </row>
    <row r="32" spans="2:25" x14ac:dyDescent="0.35">
      <c r="E32" s="35">
        <v>24</v>
      </c>
      <c r="F32" s="37">
        <v>32400000</v>
      </c>
      <c r="G32" s="38" t="s">
        <v>39</v>
      </c>
      <c r="H32" s="37">
        <v>35400000</v>
      </c>
      <c r="I32" s="36">
        <v>0.14000000000000001</v>
      </c>
      <c r="K32" s="28">
        <v>24</v>
      </c>
      <c r="L32" s="30">
        <v>49500000</v>
      </c>
      <c r="M32" s="31" t="s">
        <v>39</v>
      </c>
      <c r="N32" s="30">
        <v>53800000</v>
      </c>
      <c r="O32" s="29">
        <v>0.18</v>
      </c>
      <c r="Q32" s="21">
        <v>24</v>
      </c>
      <c r="R32" s="23">
        <v>47400000</v>
      </c>
      <c r="S32" s="24" t="s">
        <v>39</v>
      </c>
      <c r="T32" s="23">
        <v>51200000</v>
      </c>
      <c r="U32" s="22">
        <v>0.17</v>
      </c>
    </row>
    <row r="33" spans="5:21" x14ac:dyDescent="0.35">
      <c r="E33" s="35">
        <v>25</v>
      </c>
      <c r="F33" s="37">
        <v>35400000</v>
      </c>
      <c r="G33" s="38" t="s">
        <v>39</v>
      </c>
      <c r="H33" s="37">
        <v>39100000</v>
      </c>
      <c r="I33" s="36">
        <v>0.15</v>
      </c>
      <c r="K33" s="28">
        <v>25</v>
      </c>
      <c r="L33" s="30">
        <v>53800000</v>
      </c>
      <c r="M33" s="31" t="s">
        <v>39</v>
      </c>
      <c r="N33" s="30">
        <v>58500000</v>
      </c>
      <c r="O33" s="29">
        <v>0.16</v>
      </c>
      <c r="Q33" s="21">
        <v>25</v>
      </c>
      <c r="R33" s="23">
        <v>51200000</v>
      </c>
      <c r="S33" s="24" t="s">
        <v>39</v>
      </c>
      <c r="T33" s="23">
        <v>55800000</v>
      </c>
      <c r="U33" s="22">
        <v>0.18</v>
      </c>
    </row>
    <row r="34" spans="5:21" x14ac:dyDescent="0.35">
      <c r="E34" s="35">
        <v>26</v>
      </c>
      <c r="F34" s="37">
        <v>39100000</v>
      </c>
      <c r="G34" s="38" t="s">
        <v>39</v>
      </c>
      <c r="H34" s="37">
        <v>43850000</v>
      </c>
      <c r="I34" s="36">
        <v>0.16</v>
      </c>
      <c r="K34" s="28">
        <v>26</v>
      </c>
      <c r="L34" s="30">
        <v>58500000</v>
      </c>
      <c r="M34" s="31" t="s">
        <v>39</v>
      </c>
      <c r="N34" s="30">
        <v>64000000</v>
      </c>
      <c r="O34" s="29">
        <v>0.2</v>
      </c>
      <c r="Q34" s="21">
        <v>26</v>
      </c>
      <c r="R34" s="23">
        <v>55800000</v>
      </c>
      <c r="S34" s="24" t="s">
        <v>39</v>
      </c>
      <c r="T34" s="23">
        <v>60400000</v>
      </c>
      <c r="U34" s="22">
        <v>0.19</v>
      </c>
    </row>
    <row r="35" spans="5:21" x14ac:dyDescent="0.35">
      <c r="E35" s="35">
        <v>27</v>
      </c>
      <c r="F35" s="37">
        <v>43850000</v>
      </c>
      <c r="G35" s="38" t="s">
        <v>39</v>
      </c>
      <c r="H35" s="37">
        <v>47800000</v>
      </c>
      <c r="I35" s="36">
        <v>0.17</v>
      </c>
      <c r="K35" s="28">
        <v>27</v>
      </c>
      <c r="L35" s="30">
        <v>64000000</v>
      </c>
      <c r="M35" s="31" t="s">
        <v>39</v>
      </c>
      <c r="N35" s="30">
        <v>71000000</v>
      </c>
      <c r="O35" s="29">
        <v>0.21</v>
      </c>
      <c r="Q35" s="21">
        <v>27</v>
      </c>
      <c r="R35" s="23">
        <v>60400000</v>
      </c>
      <c r="S35" s="24" t="s">
        <v>39</v>
      </c>
      <c r="T35" s="23">
        <v>66700000</v>
      </c>
      <c r="U35" s="22">
        <v>0.2</v>
      </c>
    </row>
    <row r="36" spans="5:21" x14ac:dyDescent="0.35">
      <c r="E36" s="35">
        <v>28</v>
      </c>
      <c r="F36" s="37">
        <v>47800000</v>
      </c>
      <c r="G36" s="38" t="s">
        <v>39</v>
      </c>
      <c r="H36" s="37">
        <v>51400000</v>
      </c>
      <c r="I36" s="36">
        <v>0.18</v>
      </c>
      <c r="K36" s="28">
        <v>28</v>
      </c>
      <c r="L36" s="30">
        <v>71000000</v>
      </c>
      <c r="M36" s="31" t="s">
        <v>39</v>
      </c>
      <c r="N36" s="30">
        <v>80000000</v>
      </c>
      <c r="O36" s="29">
        <v>0.22</v>
      </c>
      <c r="Q36" s="21">
        <v>28</v>
      </c>
      <c r="R36" s="23">
        <v>66700000</v>
      </c>
      <c r="S36" s="24" t="s">
        <v>39</v>
      </c>
      <c r="T36" s="23">
        <v>74500000</v>
      </c>
      <c r="U36" s="22">
        <v>0.21</v>
      </c>
    </row>
    <row r="37" spans="5:21" x14ac:dyDescent="0.35">
      <c r="E37" s="35">
        <v>29</v>
      </c>
      <c r="F37" s="37">
        <v>51400000</v>
      </c>
      <c r="G37" s="38" t="s">
        <v>39</v>
      </c>
      <c r="H37" s="37">
        <v>56300000</v>
      </c>
      <c r="I37" s="36">
        <v>0.19</v>
      </c>
      <c r="K37" s="28">
        <v>29</v>
      </c>
      <c r="L37" s="30">
        <v>80000000</v>
      </c>
      <c r="M37" s="31" t="s">
        <v>39</v>
      </c>
      <c r="N37" s="30">
        <v>93000000</v>
      </c>
      <c r="O37" s="29">
        <v>0.23</v>
      </c>
      <c r="Q37" s="21">
        <v>29</v>
      </c>
      <c r="R37" s="23">
        <v>74500000</v>
      </c>
      <c r="S37" s="24" t="s">
        <v>39</v>
      </c>
      <c r="T37" s="23">
        <v>83200000</v>
      </c>
      <c r="U37" s="22">
        <v>0.22</v>
      </c>
    </row>
    <row r="38" spans="5:21" x14ac:dyDescent="0.35">
      <c r="E38" s="35">
        <v>30</v>
      </c>
      <c r="F38" s="37">
        <v>56300000</v>
      </c>
      <c r="G38" s="38" t="s">
        <v>39</v>
      </c>
      <c r="H38" s="37">
        <v>62200000</v>
      </c>
      <c r="I38" s="36">
        <v>0.2</v>
      </c>
      <c r="K38" s="28">
        <v>30</v>
      </c>
      <c r="L38" s="30">
        <v>93000000</v>
      </c>
      <c r="M38" s="31" t="s">
        <v>39</v>
      </c>
      <c r="N38" s="30">
        <v>109000000</v>
      </c>
      <c r="O38" s="29">
        <v>0.24</v>
      </c>
      <c r="Q38" s="21">
        <v>30</v>
      </c>
      <c r="R38" s="23">
        <v>83200000</v>
      </c>
      <c r="S38" s="24" t="s">
        <v>39</v>
      </c>
      <c r="T38" s="23">
        <v>95600000</v>
      </c>
      <c r="U38" s="22">
        <v>0.23</v>
      </c>
    </row>
    <row r="39" spans="5:21" x14ac:dyDescent="0.35">
      <c r="E39" s="35">
        <v>31</v>
      </c>
      <c r="F39" s="37">
        <v>62200000</v>
      </c>
      <c r="G39" s="38" t="s">
        <v>39</v>
      </c>
      <c r="H39" s="37">
        <v>68600000</v>
      </c>
      <c r="I39" s="36">
        <v>0.21</v>
      </c>
      <c r="K39" s="28">
        <v>31</v>
      </c>
      <c r="L39" s="30">
        <v>109000000</v>
      </c>
      <c r="M39" s="31" t="s">
        <v>39</v>
      </c>
      <c r="N39" s="30">
        <v>129000000</v>
      </c>
      <c r="O39" s="29">
        <v>0.25</v>
      </c>
      <c r="Q39" s="21">
        <v>31</v>
      </c>
      <c r="R39" s="23">
        <v>95600000</v>
      </c>
      <c r="S39" s="24" t="s">
        <v>39</v>
      </c>
      <c r="T39" s="23">
        <v>110000000</v>
      </c>
      <c r="U39" s="22">
        <v>0.24</v>
      </c>
    </row>
    <row r="40" spans="5:21" x14ac:dyDescent="0.35">
      <c r="E40" s="35">
        <v>32</v>
      </c>
      <c r="F40" s="37">
        <v>68600000</v>
      </c>
      <c r="G40" s="38" t="s">
        <v>39</v>
      </c>
      <c r="H40" s="37">
        <v>77500000</v>
      </c>
      <c r="I40" s="36">
        <v>0.22</v>
      </c>
      <c r="K40" s="28">
        <v>32</v>
      </c>
      <c r="L40" s="30">
        <v>129000000</v>
      </c>
      <c r="M40" s="31" t="s">
        <v>39</v>
      </c>
      <c r="N40" s="30">
        <v>163000000</v>
      </c>
      <c r="O40" s="29">
        <v>0.26</v>
      </c>
      <c r="Q40" s="21">
        <v>32</v>
      </c>
      <c r="R40" s="23">
        <v>110000000</v>
      </c>
      <c r="S40" s="24" t="s">
        <v>39</v>
      </c>
      <c r="T40" s="23">
        <v>134000000</v>
      </c>
      <c r="U40" s="22">
        <v>0.25</v>
      </c>
    </row>
    <row r="41" spans="5:21" x14ac:dyDescent="0.35">
      <c r="E41" s="35">
        <v>33</v>
      </c>
      <c r="F41" s="37">
        <v>77500000</v>
      </c>
      <c r="G41" s="38" t="s">
        <v>39</v>
      </c>
      <c r="H41" s="37">
        <v>89000000</v>
      </c>
      <c r="I41" s="36">
        <v>0.23</v>
      </c>
      <c r="K41" s="28">
        <v>33</v>
      </c>
      <c r="L41" s="30">
        <v>163000000</v>
      </c>
      <c r="M41" s="31" t="s">
        <v>39</v>
      </c>
      <c r="N41" s="30">
        <v>211000000</v>
      </c>
      <c r="O41" s="29">
        <v>0.27</v>
      </c>
      <c r="Q41" s="21">
        <v>33</v>
      </c>
      <c r="R41" s="23">
        <v>134000000</v>
      </c>
      <c r="S41" s="24" t="s">
        <v>39</v>
      </c>
      <c r="T41" s="23">
        <v>169000000</v>
      </c>
      <c r="U41" s="22">
        <v>0.26</v>
      </c>
    </row>
    <row r="42" spans="5:21" x14ac:dyDescent="0.35">
      <c r="E42" s="35">
        <v>34</v>
      </c>
      <c r="F42" s="37">
        <v>89000000</v>
      </c>
      <c r="G42" s="38" t="s">
        <v>39</v>
      </c>
      <c r="H42" s="37">
        <v>103000000</v>
      </c>
      <c r="I42" s="36">
        <v>0.24</v>
      </c>
      <c r="K42" s="28">
        <v>34</v>
      </c>
      <c r="L42" s="30">
        <v>211000000</v>
      </c>
      <c r="M42" s="31" t="s">
        <v>39</v>
      </c>
      <c r="N42" s="30">
        <v>374000000</v>
      </c>
      <c r="O42" s="29">
        <v>0.28000000000000003</v>
      </c>
      <c r="Q42" s="21">
        <v>34</v>
      </c>
      <c r="R42" s="23">
        <v>169000000</v>
      </c>
      <c r="S42" s="24" t="s">
        <v>39</v>
      </c>
      <c r="T42" s="23">
        <v>221000000</v>
      </c>
      <c r="U42" s="22">
        <v>0.27</v>
      </c>
    </row>
    <row r="43" spans="5:21" x14ac:dyDescent="0.35">
      <c r="E43" s="35">
        <v>35</v>
      </c>
      <c r="F43" s="37">
        <v>103000000</v>
      </c>
      <c r="G43" s="38" t="s">
        <v>39</v>
      </c>
      <c r="H43" s="37">
        <v>125000000</v>
      </c>
      <c r="I43" s="36">
        <v>0.25</v>
      </c>
      <c r="K43" s="28">
        <v>35</v>
      </c>
      <c r="L43" s="30">
        <v>374000000</v>
      </c>
      <c r="M43" s="31" t="s">
        <v>39</v>
      </c>
      <c r="N43" s="30">
        <v>459000000</v>
      </c>
      <c r="O43" s="29">
        <v>0.28999999999999998</v>
      </c>
      <c r="Q43" s="21">
        <v>35</v>
      </c>
      <c r="R43" s="23">
        <v>221000000</v>
      </c>
      <c r="S43" s="24" t="s">
        <v>39</v>
      </c>
      <c r="T43" s="23">
        <v>390000000</v>
      </c>
      <c r="U43" s="22">
        <v>0.28000000000000003</v>
      </c>
    </row>
    <row r="44" spans="5:21" x14ac:dyDescent="0.35">
      <c r="E44" s="35">
        <v>36</v>
      </c>
      <c r="F44" s="37">
        <v>125000000</v>
      </c>
      <c r="G44" s="38" t="s">
        <v>39</v>
      </c>
      <c r="H44" s="37">
        <v>157000000</v>
      </c>
      <c r="I44" s="36">
        <v>0.26</v>
      </c>
      <c r="K44" s="28">
        <v>36</v>
      </c>
      <c r="L44" s="30">
        <v>459000000</v>
      </c>
      <c r="M44" s="31" t="s">
        <v>39</v>
      </c>
      <c r="N44" s="30">
        <v>555000000</v>
      </c>
      <c r="O44" s="29">
        <v>0.3</v>
      </c>
      <c r="Q44" s="21">
        <v>36</v>
      </c>
      <c r="R44" s="23">
        <v>390000000</v>
      </c>
      <c r="S44" s="24" t="s">
        <v>39</v>
      </c>
      <c r="T44" s="23">
        <v>463000000</v>
      </c>
      <c r="U44" s="22">
        <v>0.28999999999999998</v>
      </c>
    </row>
    <row r="45" spans="5:21" x14ac:dyDescent="0.35">
      <c r="E45" s="35">
        <v>37</v>
      </c>
      <c r="F45" s="37">
        <v>157000000</v>
      </c>
      <c r="G45" s="38" t="s">
        <v>39</v>
      </c>
      <c r="H45" s="37">
        <v>206000000</v>
      </c>
      <c r="I45" s="36">
        <v>0.27</v>
      </c>
      <c r="K45" s="28">
        <v>37</v>
      </c>
      <c r="L45" s="30">
        <v>555000000</v>
      </c>
      <c r="M45" s="31" t="s">
        <v>39</v>
      </c>
      <c r="N45" s="30">
        <v>704000000</v>
      </c>
      <c r="O45" s="29">
        <v>0.31</v>
      </c>
      <c r="Q45" s="21">
        <v>37</v>
      </c>
      <c r="R45" s="23">
        <v>463000000</v>
      </c>
      <c r="S45" s="24" t="s">
        <v>39</v>
      </c>
      <c r="T45" s="23">
        <v>561000000</v>
      </c>
      <c r="U45" s="22">
        <v>0.3</v>
      </c>
    </row>
    <row r="46" spans="5:21" x14ac:dyDescent="0.35">
      <c r="E46" s="35">
        <v>38</v>
      </c>
      <c r="F46" s="37">
        <v>206000000</v>
      </c>
      <c r="G46" s="38" t="s">
        <v>39</v>
      </c>
      <c r="H46" s="37">
        <v>337000000</v>
      </c>
      <c r="I46" s="36">
        <v>0.28000000000000003</v>
      </c>
      <c r="K46" s="28">
        <v>38</v>
      </c>
      <c r="L46" s="30">
        <v>704000000</v>
      </c>
      <c r="M46" s="31" t="s">
        <v>39</v>
      </c>
      <c r="N46" s="30">
        <v>957000000</v>
      </c>
      <c r="O46" s="29">
        <v>0.32</v>
      </c>
      <c r="Q46" s="21">
        <v>38</v>
      </c>
      <c r="R46" s="23">
        <v>561000000</v>
      </c>
      <c r="S46" s="24" t="s">
        <v>39</v>
      </c>
      <c r="T46" s="23">
        <v>709000000</v>
      </c>
      <c r="U46" s="22">
        <v>0.31</v>
      </c>
    </row>
    <row r="47" spans="5:21" x14ac:dyDescent="0.35">
      <c r="E47" s="35">
        <v>39</v>
      </c>
      <c r="F47" s="37">
        <v>337000000</v>
      </c>
      <c r="G47" s="38" t="s">
        <v>39</v>
      </c>
      <c r="H47" s="37">
        <v>454000000</v>
      </c>
      <c r="I47" s="36">
        <v>0.28999999999999998</v>
      </c>
      <c r="K47" s="28">
        <v>39</v>
      </c>
      <c r="L47" s="30">
        <v>957000000</v>
      </c>
      <c r="M47" s="31" t="s">
        <v>39</v>
      </c>
      <c r="N47" s="30">
        <v>1405000000</v>
      </c>
      <c r="O47" s="29">
        <v>0.33</v>
      </c>
      <c r="Q47" s="21">
        <v>39</v>
      </c>
      <c r="R47" s="23">
        <v>709000000</v>
      </c>
      <c r="S47" s="24" t="s">
        <v>39</v>
      </c>
      <c r="T47" s="23">
        <v>965000000</v>
      </c>
      <c r="U47" s="22">
        <v>0.32</v>
      </c>
    </row>
    <row r="48" spans="5:21" x14ac:dyDescent="0.35">
      <c r="E48" s="35">
        <v>40</v>
      </c>
      <c r="F48" s="37">
        <v>454000000</v>
      </c>
      <c r="G48" s="38" t="s">
        <v>39</v>
      </c>
      <c r="H48" s="37">
        <v>550000000</v>
      </c>
      <c r="I48" s="36">
        <v>0.3</v>
      </c>
      <c r="K48" s="28">
        <v>40</v>
      </c>
      <c r="L48" s="30" t="s">
        <v>41</v>
      </c>
      <c r="M48" s="31"/>
      <c r="N48" s="30">
        <v>1405000000</v>
      </c>
      <c r="O48" s="29">
        <v>0.34</v>
      </c>
      <c r="Q48" s="21">
        <v>40</v>
      </c>
      <c r="R48" s="23">
        <v>965000000</v>
      </c>
      <c r="S48" s="24" t="s">
        <v>39</v>
      </c>
      <c r="T48" s="23">
        <v>1419000000</v>
      </c>
      <c r="U48" s="22">
        <v>0.33</v>
      </c>
    </row>
    <row r="49" spans="5:21" x14ac:dyDescent="0.35">
      <c r="E49" s="35">
        <v>41</v>
      </c>
      <c r="F49" s="37">
        <v>550000000</v>
      </c>
      <c r="G49" s="38" t="s">
        <v>39</v>
      </c>
      <c r="H49" s="37">
        <v>695000000</v>
      </c>
      <c r="I49" s="36">
        <v>0.31</v>
      </c>
      <c r="K49" s="19"/>
      <c r="L49" s="5"/>
      <c r="N49" s="5"/>
      <c r="O49" s="20"/>
      <c r="Q49" s="21">
        <v>41</v>
      </c>
      <c r="R49" s="23" t="s">
        <v>41</v>
      </c>
      <c r="S49" s="24"/>
      <c r="T49" s="23">
        <v>1419000000</v>
      </c>
      <c r="U49" s="22">
        <v>0.34</v>
      </c>
    </row>
    <row r="50" spans="5:21" x14ac:dyDescent="0.35">
      <c r="E50" s="35">
        <v>42</v>
      </c>
      <c r="F50" s="37">
        <v>695000000</v>
      </c>
      <c r="G50" s="38" t="s">
        <v>39</v>
      </c>
      <c r="H50" s="37">
        <v>910000000</v>
      </c>
      <c r="I50" s="36">
        <v>0.32</v>
      </c>
      <c r="K50" s="19"/>
      <c r="L50" s="5"/>
      <c r="N50" s="5"/>
      <c r="O50" s="20"/>
    </row>
    <row r="51" spans="5:21" x14ac:dyDescent="0.35">
      <c r="E51" s="35">
        <v>43</v>
      </c>
      <c r="F51" s="37">
        <v>910000000</v>
      </c>
      <c r="G51" s="38" t="s">
        <v>39</v>
      </c>
      <c r="H51" s="37">
        <v>1400000000</v>
      </c>
      <c r="I51" s="36">
        <v>0.33</v>
      </c>
      <c r="K51" s="19"/>
      <c r="L51" s="5"/>
      <c r="N51" s="5"/>
      <c r="O51" s="20"/>
    </row>
    <row r="52" spans="5:21" x14ac:dyDescent="0.35">
      <c r="E52" s="35">
        <v>44</v>
      </c>
      <c r="F52" s="37" t="s">
        <v>41</v>
      </c>
      <c r="G52" s="38"/>
      <c r="H52" s="37">
        <v>1400000000</v>
      </c>
      <c r="I52" s="36">
        <v>0.34</v>
      </c>
      <c r="K52" s="19"/>
      <c r="L52" s="5"/>
      <c r="N52" s="5"/>
      <c r="O52" s="20"/>
    </row>
  </sheetData>
  <mergeCells count="7">
    <mergeCell ref="B9:C9"/>
    <mergeCell ref="R8:T8"/>
    <mergeCell ref="E2:F2"/>
    <mergeCell ref="E3:E5"/>
    <mergeCell ref="F8:H8"/>
    <mergeCell ref="L8:N8"/>
    <mergeCell ref="K3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43D8-E6C7-4205-A6E8-C05950D5333F}">
  <sheetPr>
    <pageSetUpPr fitToPage="1"/>
  </sheetPr>
  <dimension ref="B2:Y42"/>
  <sheetViews>
    <sheetView tabSelected="1" topLeftCell="B1" zoomScale="77" zoomScaleNormal="43" workbookViewId="0">
      <selection activeCell="O8" sqref="O8"/>
    </sheetView>
  </sheetViews>
  <sheetFormatPr defaultRowHeight="14.5" outlineLevelCol="1" x14ac:dyDescent="0.35"/>
  <cols>
    <col min="2" max="2" width="3.6328125" bestFit="1" customWidth="1"/>
    <col min="3" max="3" width="8.81640625" customWidth="1"/>
    <col min="4" max="4" width="4.54296875" bestFit="1" customWidth="1"/>
    <col min="5" max="5" width="5.81640625" style="50" bestFit="1" customWidth="1"/>
    <col min="6" max="6" width="22.7265625" bestFit="1" customWidth="1" outlineLevel="1"/>
    <col min="7" max="7" width="23.36328125" bestFit="1" customWidth="1" outlineLevel="1"/>
    <col min="8" max="8" width="8.26953125" customWidth="1" outlineLevel="1"/>
    <col min="9" max="9" width="6.453125" style="17" bestFit="1" customWidth="1"/>
    <col min="10" max="10" width="10.453125" bestFit="1" customWidth="1"/>
    <col min="11" max="11" width="14" bestFit="1" customWidth="1"/>
    <col min="12" max="12" width="11.08984375" bestFit="1" customWidth="1"/>
    <col min="13" max="13" width="11" customWidth="1"/>
    <col min="14" max="14" width="12.81640625" bestFit="1" customWidth="1"/>
    <col min="15" max="15" width="13.81640625" customWidth="1"/>
    <col min="16" max="16" width="12.81640625" bestFit="1" customWidth="1"/>
    <col min="17" max="17" width="11.54296875" style="19" customWidth="1"/>
    <col min="18" max="18" width="8.1796875" style="19" bestFit="1" customWidth="1"/>
    <col min="19" max="19" width="13" bestFit="1" customWidth="1"/>
    <col min="20" max="20" width="12.54296875" bestFit="1" customWidth="1"/>
    <col min="25" max="25" width="13.81640625" style="5" bestFit="1" customWidth="1"/>
  </cols>
  <sheetData>
    <row r="2" spans="2:25" ht="15" x14ac:dyDescent="0.35">
      <c r="B2" s="76" t="s">
        <v>34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2:25" ht="15" x14ac:dyDescent="0.35">
      <c r="B3" s="77" t="s">
        <v>48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5" spans="2:25" x14ac:dyDescent="0.35">
      <c r="B5" s="75" t="s">
        <v>0</v>
      </c>
      <c r="C5" s="78" t="s">
        <v>1</v>
      </c>
      <c r="D5" s="79" t="s">
        <v>25</v>
      </c>
      <c r="E5" s="75" t="s">
        <v>2</v>
      </c>
      <c r="F5" s="75" t="s">
        <v>22</v>
      </c>
      <c r="G5" s="75" t="s">
        <v>23</v>
      </c>
      <c r="H5" s="80" t="s">
        <v>3</v>
      </c>
      <c r="I5" s="81" t="s">
        <v>4</v>
      </c>
      <c r="J5" s="80" t="s">
        <v>5</v>
      </c>
      <c r="K5" s="82" t="s">
        <v>6</v>
      </c>
      <c r="L5" s="82"/>
      <c r="M5" s="82"/>
      <c r="N5" s="82"/>
      <c r="O5" s="1" t="s">
        <v>7</v>
      </c>
      <c r="P5" s="83" t="s">
        <v>12</v>
      </c>
      <c r="Q5" s="83" t="s">
        <v>44</v>
      </c>
      <c r="R5" s="83"/>
      <c r="S5" s="84" t="s">
        <v>83</v>
      </c>
    </row>
    <row r="6" spans="2:25" ht="48" customHeight="1" x14ac:dyDescent="0.35">
      <c r="B6" s="75"/>
      <c r="C6" s="78"/>
      <c r="D6" s="79"/>
      <c r="E6" s="75"/>
      <c r="F6" s="75"/>
      <c r="G6" s="75"/>
      <c r="H6" s="80"/>
      <c r="I6" s="81"/>
      <c r="J6" s="80"/>
      <c r="K6" s="2" t="s">
        <v>8</v>
      </c>
      <c r="L6" s="3" t="s">
        <v>9</v>
      </c>
      <c r="M6" s="4" t="s">
        <v>10</v>
      </c>
      <c r="N6" s="4" t="s">
        <v>24</v>
      </c>
      <c r="O6" s="2" t="s">
        <v>11</v>
      </c>
      <c r="P6" s="83"/>
      <c r="Q6" s="2" t="s">
        <v>45</v>
      </c>
      <c r="R6" s="2" t="s">
        <v>46</v>
      </c>
      <c r="S6" s="84"/>
    </row>
    <row r="7" spans="2:25" s="50" customFormat="1" x14ac:dyDescent="0.35">
      <c r="B7" s="6">
        <f>IF(E7="","",ROW(A1))</f>
        <v>1</v>
      </c>
      <c r="C7" s="58" t="s">
        <v>81</v>
      </c>
      <c r="D7" s="58"/>
      <c r="E7" s="6" t="s">
        <v>49</v>
      </c>
      <c r="F7" s="6" t="s">
        <v>21</v>
      </c>
      <c r="G7" s="14" t="s">
        <v>21</v>
      </c>
      <c r="H7" s="6" t="s">
        <v>13</v>
      </c>
      <c r="I7" s="14" t="s">
        <v>14</v>
      </c>
      <c r="J7" s="59">
        <v>1</v>
      </c>
      <c r="K7" s="55">
        <v>7317451</v>
      </c>
      <c r="L7" s="6"/>
      <c r="M7" s="60">
        <v>188058</v>
      </c>
      <c r="N7" s="60">
        <f ca="1">S7</f>
        <v>114297</v>
      </c>
      <c r="O7" s="55"/>
      <c r="P7" s="60">
        <f ca="1">IF(E7="","",SUM(K7:O7))</f>
        <v>7619806</v>
      </c>
      <c r="Q7" s="60" t="str">
        <f t="shared" ref="Q7:Q41" si="0">IF(I7="","",INDEX(TER,MATCH(I7,TERR,0)))</f>
        <v>TER A</v>
      </c>
      <c r="R7" s="61">
        <f ca="1">IF(OR(I7="TK/0",I7="TK/1",I7="K/0"),IF(P7&lt;5400001,0,IF(P7&gt;1400000000,34%,LOOKUP(P7,DATA!$F$9:$F$51,DATA!$I$9:$I$51))),IF(OR('TER TETAP'!I7="TK/2",'TER TETAP'!I7="K/1",'TER TETAP'!I7="TK/3",'TER TETAP'!I7="K/2"),IF('TER TETAP'!P7&lt;6200001,0,IF('TER TETAP'!P7&gt;1405000000,34%,LOOKUP('TER TETAP'!P7,DATA!$L$9:$L$47,DATA!$O$9:$O$47))),IF('TER TETAP'!P7&lt;6600001,0,IF('TER TETAP'!P7&gt;1419000000,34%,LOOKUP('TER TETAP'!P7,DATA!$R$9:$R$48,DATA!$U$9:$U$48)))))</f>
        <v>1.4999999999999999E-2</v>
      </c>
      <c r="S7" s="65">
        <f t="shared" ref="S7:S41" ca="1" si="1">ROUNDDOWN(P7*R7,0)</f>
        <v>114297</v>
      </c>
      <c r="T7" s="62"/>
      <c r="Y7" s="63"/>
    </row>
    <row r="8" spans="2:25" s="50" customFormat="1" x14ac:dyDescent="0.35">
      <c r="B8" s="6">
        <f t="shared" ref="B8:B41" si="2">IF(E8="","",ROW(A2))</f>
        <v>2</v>
      </c>
      <c r="C8" s="58" t="s">
        <v>81</v>
      </c>
      <c r="D8" s="58"/>
      <c r="E8" s="14" t="s">
        <v>54</v>
      </c>
      <c r="F8" s="14" t="s">
        <v>20</v>
      </c>
      <c r="G8" s="14" t="s">
        <v>35</v>
      </c>
      <c r="H8" s="14" t="s">
        <v>13</v>
      </c>
      <c r="I8" s="14" t="s">
        <v>17</v>
      </c>
      <c r="J8" s="59">
        <v>1</v>
      </c>
      <c r="K8" s="55">
        <v>6315000</v>
      </c>
      <c r="L8" s="6"/>
      <c r="M8" s="60">
        <v>146604</v>
      </c>
      <c r="N8" s="60">
        <f t="shared" ref="N8:N41" ca="1" si="3">S8</f>
        <v>0</v>
      </c>
      <c r="O8" s="55"/>
      <c r="P8" s="60">
        <f t="shared" ref="P8:P41" ca="1" si="4">IF(E8="","",SUM(K8:O8))</f>
        <v>6461604</v>
      </c>
      <c r="Q8" s="60" t="str">
        <f t="shared" si="0"/>
        <v>TER C</v>
      </c>
      <c r="R8" s="61">
        <f ca="1">IF(OR(I8="TK/0",I8="TK/1",I8="K/0"),IF(P8&lt;5400001,0,IF(P8&gt;1400000000,34%,LOOKUP(P8,DATA!$F$9:$F$51,DATA!$I$9:$I$51))),IF(OR('TER TETAP'!I8="TK/2",'TER TETAP'!I8="K/1",'TER TETAP'!I8="TK/3",'TER TETAP'!I8="K/2"),IF('TER TETAP'!P8&lt;6200001,0,IF('TER TETAP'!P8&gt;1405000000,34%,LOOKUP('TER TETAP'!P8,DATA!$L$9:$L$47,DATA!$O$9:$O$47))),IF('TER TETAP'!P8&lt;6600001,0,IF('TER TETAP'!P8&gt;1419000000,34%,LOOKUP('TER TETAP'!P8,DATA!$R$9:$R$48,DATA!$U$9:$U$48)))))</f>
        <v>0</v>
      </c>
      <c r="S8" s="65">
        <f t="shared" ca="1" si="1"/>
        <v>0</v>
      </c>
      <c r="T8" s="62"/>
      <c r="Y8" s="63"/>
    </row>
    <row r="9" spans="2:25" s="50" customFormat="1" x14ac:dyDescent="0.35">
      <c r="B9" s="6">
        <f t="shared" si="2"/>
        <v>3</v>
      </c>
      <c r="C9" s="58" t="s">
        <v>81</v>
      </c>
      <c r="D9" s="58"/>
      <c r="E9" s="14" t="s">
        <v>50</v>
      </c>
      <c r="F9" s="6"/>
      <c r="G9" s="14"/>
      <c r="H9" s="14" t="s">
        <v>13</v>
      </c>
      <c r="I9" s="14" t="s">
        <v>18</v>
      </c>
      <c r="J9" s="59">
        <v>1</v>
      </c>
      <c r="K9" s="55">
        <v>12150671</v>
      </c>
      <c r="L9" s="6"/>
      <c r="M9" s="60">
        <v>146682</v>
      </c>
      <c r="N9" s="60">
        <f t="shared" ca="1" si="3"/>
        <v>512389</v>
      </c>
      <c r="O9" s="55"/>
      <c r="P9" s="60">
        <f t="shared" ca="1" si="4"/>
        <v>12809742</v>
      </c>
      <c r="Q9" s="60" t="str">
        <f t="shared" si="0"/>
        <v>TER B</v>
      </c>
      <c r="R9" s="61">
        <f ca="1">IF(OR(I9="TK/0",I9="TK/1",I9="K/0"),IF(P9&lt;5400001,0,IF(P9&gt;1400000000,34%,LOOKUP(P9,DATA!$F$9:$F$51,DATA!$I$9:$I$51))),IF(OR('TER TETAP'!I9="TK/2",'TER TETAP'!I9="K/1",'TER TETAP'!I9="TK/3",'TER TETAP'!I9="K/2"),IF('TER TETAP'!P9&lt;6200001,0,IF('TER TETAP'!P9&gt;1405000000,34%,LOOKUP('TER TETAP'!P9,DATA!$L$9:$L$47,DATA!$O$9:$O$47))),IF('TER TETAP'!P9&lt;6600001,0,IF('TER TETAP'!P9&gt;1419000000,34%,LOOKUP('TER TETAP'!P9,DATA!$R$9:$R$48,DATA!$U$9:$U$48)))))</f>
        <v>0.04</v>
      </c>
      <c r="S9" s="65">
        <f t="shared" ca="1" si="1"/>
        <v>512389</v>
      </c>
      <c r="T9" s="62"/>
      <c r="Y9" s="63"/>
    </row>
    <row r="10" spans="2:25" s="50" customFormat="1" x14ac:dyDescent="0.35">
      <c r="B10" s="6">
        <f t="shared" si="2"/>
        <v>4</v>
      </c>
      <c r="C10" s="58" t="s">
        <v>81</v>
      </c>
      <c r="D10" s="58"/>
      <c r="E10" s="14" t="s">
        <v>51</v>
      </c>
      <c r="F10" s="6"/>
      <c r="G10" s="14"/>
      <c r="H10" s="14" t="s">
        <v>13</v>
      </c>
      <c r="I10" s="14" t="s">
        <v>14</v>
      </c>
      <c r="J10" s="59">
        <v>1</v>
      </c>
      <c r="K10" s="55">
        <v>5640000</v>
      </c>
      <c r="L10" s="6"/>
      <c r="M10" s="60">
        <v>127045</v>
      </c>
      <c r="N10" s="60">
        <f t="shared" ca="1" si="3"/>
        <v>28980</v>
      </c>
      <c r="O10" s="55"/>
      <c r="P10" s="60">
        <f t="shared" ca="1" si="4"/>
        <v>5796025</v>
      </c>
      <c r="Q10" s="60" t="str">
        <f t="shared" si="0"/>
        <v>TER A</v>
      </c>
      <c r="R10" s="61">
        <f ca="1">IF(OR(I10="TK/0",I10="TK/1",I10="K/0"),IF(P10&lt;5400001,0,IF(P10&gt;1400000000,34%,LOOKUP(P10,DATA!$F$9:$F$51,DATA!$I$9:$I$51))),IF(OR('TER TETAP'!I10="TK/2",'TER TETAP'!I10="K/1",'TER TETAP'!I10="TK/3",'TER TETAP'!I10="K/2"),IF('TER TETAP'!P10&lt;6200001,0,IF('TER TETAP'!P10&gt;1405000000,34%,LOOKUP('TER TETAP'!P10,DATA!$L$9:$L$47,DATA!$O$9:$O$47))),IF('TER TETAP'!P10&lt;6600001,0,IF('TER TETAP'!P10&gt;1419000000,34%,LOOKUP('TER TETAP'!P10,DATA!$R$9:$R$48,DATA!$U$9:$U$48)))))</f>
        <v>5.0000000000000001E-3</v>
      </c>
      <c r="S10" s="65">
        <f t="shared" ca="1" si="1"/>
        <v>28980</v>
      </c>
      <c r="T10" s="62"/>
      <c r="Y10" s="63"/>
    </row>
    <row r="11" spans="2:25" s="50" customFormat="1" x14ac:dyDescent="0.35">
      <c r="B11" s="6">
        <f t="shared" si="2"/>
        <v>5</v>
      </c>
      <c r="C11" s="58" t="s">
        <v>81</v>
      </c>
      <c r="D11" s="58"/>
      <c r="E11" s="14" t="s">
        <v>52</v>
      </c>
      <c r="F11" s="14"/>
      <c r="G11" s="14"/>
      <c r="H11" s="14" t="s">
        <v>13</v>
      </c>
      <c r="I11" s="14" t="s">
        <v>17</v>
      </c>
      <c r="J11" s="59">
        <v>1</v>
      </c>
      <c r="K11" s="55">
        <v>17042000</v>
      </c>
      <c r="L11" s="6"/>
      <c r="M11" s="60">
        <v>387707</v>
      </c>
      <c r="N11" s="60">
        <f t="shared" ca="1" si="3"/>
        <v>1311913</v>
      </c>
      <c r="O11" s="55"/>
      <c r="P11" s="60">
        <f t="shared" ca="1" si="4"/>
        <v>18741620</v>
      </c>
      <c r="Q11" s="60" t="str">
        <f t="shared" si="0"/>
        <v>TER C</v>
      </c>
      <c r="R11" s="61">
        <f ca="1">IF(OR(I11="TK/0",I11="TK/1",I11="K/0"),IF(P11&lt;5400001,0,IF(P11&gt;1400000000,34%,LOOKUP(P11,DATA!$F$9:$F$51,DATA!$I$9:$I$51))),IF(OR('TER TETAP'!I11="TK/2",'TER TETAP'!I11="K/1",'TER TETAP'!I11="TK/3",'TER TETAP'!I11="K/2"),IF('TER TETAP'!P11&lt;6200001,0,IF('TER TETAP'!P11&gt;1405000000,34%,LOOKUP('TER TETAP'!P11,DATA!$L$9:$L$47,DATA!$O$9:$O$47))),IF('TER TETAP'!P11&lt;6600001,0,IF('TER TETAP'!P11&gt;1419000000,34%,LOOKUP('TER TETAP'!P11,DATA!$R$9:$R$48,DATA!$U$9:$U$48)))))</f>
        <v>7.0000000000000007E-2</v>
      </c>
      <c r="S11" s="65">
        <f t="shared" ca="1" si="1"/>
        <v>1311913</v>
      </c>
      <c r="T11" s="62"/>
      <c r="Y11" s="63"/>
    </row>
    <row r="12" spans="2:25" s="50" customFormat="1" x14ac:dyDescent="0.35">
      <c r="B12" s="6">
        <f t="shared" si="2"/>
        <v>6</v>
      </c>
      <c r="C12" s="58" t="s">
        <v>81</v>
      </c>
      <c r="D12" s="58"/>
      <c r="E12" s="14" t="s">
        <v>61</v>
      </c>
      <c r="F12" s="14"/>
      <c r="G12" s="14"/>
      <c r="H12" s="14" t="s">
        <v>13</v>
      </c>
      <c r="I12" s="14" t="s">
        <v>17</v>
      </c>
      <c r="J12" s="59">
        <v>1</v>
      </c>
      <c r="K12" s="55">
        <v>6500475</v>
      </c>
      <c r="L12" s="6"/>
      <c r="M12" s="60">
        <v>138833</v>
      </c>
      <c r="N12" s="60">
        <f t="shared" ca="1" si="3"/>
        <v>16639</v>
      </c>
      <c r="O12" s="55"/>
      <c r="P12" s="60">
        <f t="shared" ca="1" si="4"/>
        <v>6655947</v>
      </c>
      <c r="Q12" s="60" t="str">
        <f t="shared" si="0"/>
        <v>TER C</v>
      </c>
      <c r="R12" s="61">
        <f ca="1">IF(OR(I12="TK/0",I12="TK/1",I12="K/0"),IF(P12&lt;5400001,0,IF(P12&gt;1400000000,34%,LOOKUP(P12,DATA!$F$9:$F$51,DATA!$I$9:$I$51))),IF(OR('TER TETAP'!I12="TK/2",'TER TETAP'!I12="K/1",'TER TETAP'!I12="TK/3",'TER TETAP'!I12="K/2"),IF('TER TETAP'!P12&lt;6200001,0,IF('TER TETAP'!P12&gt;1405000000,34%,LOOKUP('TER TETAP'!P12,DATA!$L$9:$L$47,DATA!$O$9:$O$47))),IF('TER TETAP'!P12&lt;6600001,0,IF('TER TETAP'!P12&gt;1419000000,34%,LOOKUP('TER TETAP'!P12,DATA!$R$9:$R$48,DATA!$U$9:$U$48)))))</f>
        <v>2.5000000000000001E-3</v>
      </c>
      <c r="S12" s="65">
        <f t="shared" ca="1" si="1"/>
        <v>16639</v>
      </c>
      <c r="T12" s="62"/>
      <c r="Y12" s="63"/>
    </row>
    <row r="13" spans="2:25" s="50" customFormat="1" x14ac:dyDescent="0.35">
      <c r="B13" s="6">
        <f t="shared" si="2"/>
        <v>7</v>
      </c>
      <c r="C13" s="58" t="s">
        <v>81</v>
      </c>
      <c r="D13" s="58"/>
      <c r="E13" s="14" t="s">
        <v>62</v>
      </c>
      <c r="F13" s="14"/>
      <c r="G13" s="14"/>
      <c r="H13" s="14" t="s">
        <v>13</v>
      </c>
      <c r="I13" s="14" t="s">
        <v>18</v>
      </c>
      <c r="J13" s="59">
        <v>1</v>
      </c>
      <c r="K13" s="55">
        <v>7589751</v>
      </c>
      <c r="L13" s="6"/>
      <c r="M13" s="60">
        <v>195065</v>
      </c>
      <c r="N13" s="60">
        <f t="shared" ca="1" si="3"/>
        <v>78634</v>
      </c>
      <c r="O13" s="55"/>
      <c r="P13" s="60">
        <f t="shared" ca="1" si="4"/>
        <v>7863450</v>
      </c>
      <c r="Q13" s="60" t="str">
        <f t="shared" si="0"/>
        <v>TER B</v>
      </c>
      <c r="R13" s="61">
        <f ca="1">IF(OR(I13="TK/0",I13="TK/1",I13="K/0"),IF(P13&lt;5400001,0,IF(P13&gt;1400000000,34%,LOOKUP(P13,DATA!$F$9:$F$51,DATA!$I$9:$I$51))),IF(OR('TER TETAP'!I13="TK/2",'TER TETAP'!I13="K/1",'TER TETAP'!I13="TK/3",'TER TETAP'!I13="K/2"),IF('TER TETAP'!P13&lt;6200001,0,IF('TER TETAP'!P13&gt;1405000000,34%,LOOKUP('TER TETAP'!P13,DATA!$L$9:$L$47,DATA!$O$9:$O$47))),IF('TER TETAP'!P13&lt;6600001,0,IF('TER TETAP'!P13&gt;1419000000,34%,LOOKUP('TER TETAP'!P13,DATA!$R$9:$R$48,DATA!$U$9:$U$48)))))</f>
        <v>0.01</v>
      </c>
      <c r="S13" s="65">
        <f t="shared" ca="1" si="1"/>
        <v>78634</v>
      </c>
      <c r="T13" s="62"/>
      <c r="Y13" s="63"/>
    </row>
    <row r="14" spans="2:25" s="50" customFormat="1" x14ac:dyDescent="0.35">
      <c r="B14" s="6">
        <f t="shared" si="2"/>
        <v>8</v>
      </c>
      <c r="C14" s="58" t="s">
        <v>81</v>
      </c>
      <c r="D14" s="58"/>
      <c r="E14" s="14" t="s">
        <v>55</v>
      </c>
      <c r="F14" s="6"/>
      <c r="G14" s="14"/>
      <c r="H14" s="6" t="s">
        <v>13</v>
      </c>
      <c r="I14" s="14" t="s">
        <v>17</v>
      </c>
      <c r="J14" s="59">
        <v>1</v>
      </c>
      <c r="K14" s="55">
        <v>62000000</v>
      </c>
      <c r="L14" s="6"/>
      <c r="M14" s="60">
        <v>1077700</v>
      </c>
      <c r="N14" s="60">
        <f t="shared" ca="1" si="3"/>
        <v>17791145</v>
      </c>
      <c r="O14" s="55"/>
      <c r="P14" s="60">
        <f t="shared" ca="1" si="4"/>
        <v>80868845</v>
      </c>
      <c r="Q14" s="60" t="str">
        <f t="shared" si="0"/>
        <v>TER C</v>
      </c>
      <c r="R14" s="61">
        <f ca="1">IF(OR(I14="TK/0",I14="TK/1",I14="K/0"),IF(P14&lt;5400001,0,IF(P14&gt;1400000000,34%,LOOKUP(P14,DATA!$F$9:$F$51,DATA!$I$9:$I$51))),IF(OR('TER TETAP'!I14="TK/2",'TER TETAP'!I14="K/1",'TER TETAP'!I14="TK/3",'TER TETAP'!I14="K/2"),IF('TER TETAP'!P14&lt;6200001,0,IF('TER TETAP'!P14&gt;1405000000,34%,LOOKUP('TER TETAP'!P14,DATA!$L$9:$L$47,DATA!$O$9:$O$47))),IF('TER TETAP'!P14&lt;6600001,0,IF('TER TETAP'!P14&gt;1419000000,34%,LOOKUP('TER TETAP'!P14,DATA!$R$9:$R$48,DATA!$U$9:$U$48)))))</f>
        <v>0.22</v>
      </c>
      <c r="S14" s="65">
        <f t="shared" ca="1" si="1"/>
        <v>17791145</v>
      </c>
      <c r="T14" s="62"/>
      <c r="Y14" s="63"/>
    </row>
    <row r="15" spans="2:25" s="50" customFormat="1" x14ac:dyDescent="0.35">
      <c r="B15" s="6">
        <f t="shared" si="2"/>
        <v>9</v>
      </c>
      <c r="C15" s="58" t="s">
        <v>82</v>
      </c>
      <c r="D15" s="58"/>
      <c r="E15" s="14" t="s">
        <v>63</v>
      </c>
      <c r="F15" s="6"/>
      <c r="G15" s="14"/>
      <c r="H15" s="6" t="s">
        <v>13</v>
      </c>
      <c r="I15" s="14" t="s">
        <v>17</v>
      </c>
      <c r="J15" s="59">
        <v>1</v>
      </c>
      <c r="K15" s="55">
        <v>11789540</v>
      </c>
      <c r="L15" s="6"/>
      <c r="M15" s="60">
        <v>127681</v>
      </c>
      <c r="N15" s="60">
        <f t="shared" ca="1" si="3"/>
        <v>368573</v>
      </c>
      <c r="O15" s="55"/>
      <c r="P15" s="60">
        <f t="shared" ca="1" si="4"/>
        <v>12285794</v>
      </c>
      <c r="Q15" s="60" t="str">
        <f t="shared" si="0"/>
        <v>TER C</v>
      </c>
      <c r="R15" s="61">
        <f ca="1">IF(OR(I15="TK/0",I15="TK/1",I15="K/0"),IF(P15&lt;5400001,0,IF(P15&gt;1400000000,34%,LOOKUP(P15,DATA!$F$9:$F$51,DATA!$I$9:$I$51))),IF(OR('TER TETAP'!I15="TK/2",'TER TETAP'!I15="K/1",'TER TETAP'!I15="TK/3",'TER TETAP'!I15="K/2"),IF('TER TETAP'!P15&lt;6200001,0,IF('TER TETAP'!P15&gt;1405000000,34%,LOOKUP('TER TETAP'!P15,DATA!$L$9:$L$47,DATA!$O$9:$O$47))),IF('TER TETAP'!P15&lt;6600001,0,IF('TER TETAP'!P15&gt;1419000000,34%,LOOKUP('TER TETAP'!P15,DATA!$R$9:$R$48,DATA!$U$9:$U$48)))))</f>
        <v>0.03</v>
      </c>
      <c r="S15" s="65">
        <f t="shared" ca="1" si="1"/>
        <v>368573</v>
      </c>
      <c r="T15" s="62"/>
      <c r="Y15" s="63"/>
    </row>
    <row r="16" spans="2:25" s="50" customFormat="1" x14ac:dyDescent="0.35">
      <c r="B16" s="6">
        <f t="shared" si="2"/>
        <v>10</v>
      </c>
      <c r="C16" s="58" t="s">
        <v>81</v>
      </c>
      <c r="D16" s="58"/>
      <c r="E16" s="14" t="s">
        <v>80</v>
      </c>
      <c r="F16" s="6"/>
      <c r="G16" s="14"/>
      <c r="H16" s="6" t="s">
        <v>13</v>
      </c>
      <c r="I16" s="14" t="s">
        <v>18</v>
      </c>
      <c r="J16" s="59">
        <v>1</v>
      </c>
      <c r="K16" s="55">
        <v>7233750</v>
      </c>
      <c r="L16" s="6"/>
      <c r="M16" s="60">
        <v>150981</v>
      </c>
      <c r="N16" s="60">
        <f t="shared" ca="1" si="3"/>
        <v>74593</v>
      </c>
      <c r="O16" s="55"/>
      <c r="P16" s="60">
        <f t="shared" ca="1" si="4"/>
        <v>7459324</v>
      </c>
      <c r="Q16" s="60" t="str">
        <f t="shared" si="0"/>
        <v>TER B</v>
      </c>
      <c r="R16" s="61">
        <f ca="1">IF(OR(I16="TK/0",I16="TK/1",I16="K/0"),IF(P16&lt;5400001,0,IF(P16&gt;1400000000,34%,LOOKUP(P16,DATA!$F$9:$F$51,DATA!$I$9:$I$51))),IF(OR('TER TETAP'!I16="TK/2",'TER TETAP'!I16="K/1",'TER TETAP'!I16="TK/3",'TER TETAP'!I16="K/2"),IF('TER TETAP'!P16&lt;6200001,0,IF('TER TETAP'!P16&gt;1405000000,34%,LOOKUP('TER TETAP'!P16,DATA!$L$9:$L$47,DATA!$O$9:$O$47))),IF('TER TETAP'!P16&lt;6600001,0,IF('TER TETAP'!P16&gt;1419000000,34%,LOOKUP('TER TETAP'!P16,DATA!$R$9:$R$48,DATA!$U$9:$U$48)))))</f>
        <v>0.01</v>
      </c>
      <c r="S16" s="65">
        <f t="shared" ca="1" si="1"/>
        <v>74593</v>
      </c>
      <c r="T16" s="62"/>
      <c r="Y16" s="63"/>
    </row>
    <row r="17" spans="2:25" s="50" customFormat="1" x14ac:dyDescent="0.35">
      <c r="B17" s="6">
        <f t="shared" si="2"/>
        <v>11</v>
      </c>
      <c r="C17" s="58" t="s">
        <v>81</v>
      </c>
      <c r="D17" s="58"/>
      <c r="E17" s="14" t="s">
        <v>74</v>
      </c>
      <c r="F17" s="6"/>
      <c r="G17" s="14"/>
      <c r="H17" s="6" t="s">
        <v>13</v>
      </c>
      <c r="I17" s="14" t="s">
        <v>14</v>
      </c>
      <c r="J17" s="59">
        <v>6</v>
      </c>
      <c r="K17" s="55">
        <v>4894850</v>
      </c>
      <c r="L17" s="6"/>
      <c r="M17" s="60">
        <v>127045</v>
      </c>
      <c r="N17" s="60">
        <f t="shared" ca="1" si="3"/>
        <v>0</v>
      </c>
      <c r="O17" s="55"/>
      <c r="P17" s="60">
        <f t="shared" ca="1" si="4"/>
        <v>5021895</v>
      </c>
      <c r="Q17" s="60" t="str">
        <f t="shared" si="0"/>
        <v>TER A</v>
      </c>
      <c r="R17" s="61">
        <f ca="1">IF(OR(I17="TK/0",I17="TK/1",I17="K/0"),IF(P17&lt;5400001,0,IF(P17&gt;1400000000,34%,LOOKUP(P17,DATA!$F$9:$F$51,DATA!$I$9:$I$51))),IF(OR('TER TETAP'!I17="TK/2",'TER TETAP'!I17="K/1",'TER TETAP'!I17="TK/3",'TER TETAP'!I17="K/2"),IF('TER TETAP'!P17&lt;6200001,0,IF('TER TETAP'!P17&gt;1405000000,34%,LOOKUP('TER TETAP'!P17,DATA!$L$9:$L$47,DATA!$O$9:$O$47))),IF('TER TETAP'!P17&lt;6600001,0,IF('TER TETAP'!P17&gt;1419000000,34%,LOOKUP('TER TETAP'!P17,DATA!$R$9:$R$48,DATA!$U$9:$U$48)))))</f>
        <v>0</v>
      </c>
      <c r="S17" s="65">
        <f t="shared" ca="1" si="1"/>
        <v>0</v>
      </c>
      <c r="T17" s="62"/>
      <c r="Y17" s="63"/>
    </row>
    <row r="18" spans="2:25" s="50" customFormat="1" x14ac:dyDescent="0.35">
      <c r="B18" s="6">
        <f t="shared" si="2"/>
        <v>12</v>
      </c>
      <c r="C18" s="58" t="s">
        <v>81</v>
      </c>
      <c r="D18" s="58"/>
      <c r="E18" s="14" t="s">
        <v>64</v>
      </c>
      <c r="F18" s="6"/>
      <c r="G18" s="15"/>
      <c r="H18" s="6" t="s">
        <v>13</v>
      </c>
      <c r="I18" s="14" t="s">
        <v>15</v>
      </c>
      <c r="J18" s="59">
        <v>1</v>
      </c>
      <c r="K18" s="55">
        <v>7327000</v>
      </c>
      <c r="L18" s="6"/>
      <c r="M18" s="60">
        <v>159352</v>
      </c>
      <c r="N18" s="60">
        <f t="shared" ca="1" si="3"/>
        <v>75619</v>
      </c>
      <c r="O18" s="55"/>
      <c r="P18" s="60">
        <f t="shared" ca="1" si="4"/>
        <v>7561971</v>
      </c>
      <c r="Q18" s="60" t="str">
        <f t="shared" si="0"/>
        <v>TER B</v>
      </c>
      <c r="R18" s="61">
        <f ca="1">IF(OR(I18="TK/0",I18="TK/1",I18="K/0"),IF(P18&lt;5400001,0,IF(P18&gt;1400000000,34%,LOOKUP(P18,DATA!$F$9:$F$51,DATA!$I$9:$I$51))),IF(OR('TER TETAP'!I18="TK/2",'TER TETAP'!I18="K/1",'TER TETAP'!I18="TK/3",'TER TETAP'!I18="K/2"),IF('TER TETAP'!P18&lt;6200001,0,IF('TER TETAP'!P18&gt;1405000000,34%,LOOKUP('TER TETAP'!P18,DATA!$L$9:$L$47,DATA!$O$9:$O$47))),IF('TER TETAP'!P18&lt;6600001,0,IF('TER TETAP'!P18&gt;1419000000,34%,LOOKUP('TER TETAP'!P18,DATA!$R$9:$R$48,DATA!$U$9:$U$48)))))</f>
        <v>0.01</v>
      </c>
      <c r="S18" s="65">
        <f t="shared" ca="1" si="1"/>
        <v>75619</v>
      </c>
      <c r="T18" s="62"/>
      <c r="Y18" s="63"/>
    </row>
    <row r="19" spans="2:25" s="50" customFormat="1" x14ac:dyDescent="0.35">
      <c r="B19" s="6">
        <f t="shared" si="2"/>
        <v>13</v>
      </c>
      <c r="C19" s="58" t="s">
        <v>81</v>
      </c>
      <c r="D19" s="58"/>
      <c r="E19" s="14" t="s">
        <v>65</v>
      </c>
      <c r="F19" s="6"/>
      <c r="G19" s="6"/>
      <c r="H19" s="14" t="s">
        <v>13</v>
      </c>
      <c r="I19" s="14" t="s">
        <v>17</v>
      </c>
      <c r="J19" s="59">
        <v>9</v>
      </c>
      <c r="K19" s="55">
        <v>23525921</v>
      </c>
      <c r="L19" s="6"/>
      <c r="M19" s="60">
        <v>505255</v>
      </c>
      <c r="N19" s="60">
        <f t="shared" ca="1" si="3"/>
        <v>2376709</v>
      </c>
      <c r="O19" s="55"/>
      <c r="P19" s="60">
        <f t="shared" ca="1" si="4"/>
        <v>26407885</v>
      </c>
      <c r="Q19" s="60" t="str">
        <f t="shared" si="0"/>
        <v>TER C</v>
      </c>
      <c r="R19" s="61">
        <f ca="1">IF(OR(I19="TK/0",I19="TK/1",I19="K/0"),IF(P19&lt;5400001,0,IF(P19&gt;1400000000,34%,LOOKUP(P19,DATA!$F$9:$F$51,DATA!$I$9:$I$51))),IF(OR('TER TETAP'!I19="TK/2",'TER TETAP'!I19="K/1",'TER TETAP'!I19="TK/3",'TER TETAP'!I19="K/2"),IF('TER TETAP'!P19&lt;6200001,0,IF('TER TETAP'!P19&gt;1405000000,34%,LOOKUP('TER TETAP'!P19,DATA!$L$9:$L$47,DATA!$O$9:$O$47))),IF('TER TETAP'!P19&lt;6600001,0,IF('TER TETAP'!P19&gt;1419000000,34%,LOOKUP('TER TETAP'!P19,DATA!$R$9:$R$48,DATA!$U$9:$U$48)))))</f>
        <v>0.09</v>
      </c>
      <c r="S19" s="65">
        <f t="shared" ca="1" si="1"/>
        <v>2376709</v>
      </c>
      <c r="T19" s="62"/>
      <c r="Y19" s="63"/>
    </row>
    <row r="20" spans="2:25" s="50" customFormat="1" x14ac:dyDescent="0.35">
      <c r="B20" s="6">
        <f t="shared" si="2"/>
        <v>14</v>
      </c>
      <c r="C20" s="58" t="s">
        <v>81</v>
      </c>
      <c r="D20" s="58"/>
      <c r="E20" s="14" t="s">
        <v>66</v>
      </c>
      <c r="F20" s="6"/>
      <c r="G20" s="14"/>
      <c r="H20" s="6" t="s">
        <v>36</v>
      </c>
      <c r="I20" s="14" t="s">
        <v>14</v>
      </c>
      <c r="J20" s="59">
        <v>1</v>
      </c>
      <c r="K20" s="55">
        <v>9070320</v>
      </c>
      <c r="L20" s="6"/>
      <c r="M20" s="60">
        <v>233106</v>
      </c>
      <c r="N20" s="60">
        <f t="shared" ca="1" si="3"/>
        <v>165709</v>
      </c>
      <c r="O20" s="55"/>
      <c r="P20" s="60">
        <f t="shared" ca="1" si="4"/>
        <v>9469135</v>
      </c>
      <c r="Q20" s="60" t="str">
        <f t="shared" si="0"/>
        <v>TER A</v>
      </c>
      <c r="R20" s="61">
        <f ca="1">IF(OR(I20="TK/0",I20="TK/1",I20="K/0"),IF(P20&lt;5400001,0,IF(P20&gt;1400000000,34%,LOOKUP(P20,DATA!$F$9:$F$51,DATA!$I$9:$I$51))),IF(OR('TER TETAP'!I20="TK/2",'TER TETAP'!I20="K/1",'TER TETAP'!I20="TK/3",'TER TETAP'!I20="K/2"),IF('TER TETAP'!P20&lt;6200001,0,IF('TER TETAP'!P20&gt;1405000000,34%,LOOKUP('TER TETAP'!P20,DATA!$L$9:$L$47,DATA!$O$9:$O$47))),IF('TER TETAP'!P20&lt;6600001,0,IF('TER TETAP'!P20&gt;1419000000,34%,LOOKUP('TER TETAP'!P20,DATA!$R$9:$R$48,DATA!$U$9:$U$48)))))</f>
        <v>1.7500000000000002E-2</v>
      </c>
      <c r="S20" s="65">
        <f t="shared" ca="1" si="1"/>
        <v>165709</v>
      </c>
      <c r="T20" s="62"/>
      <c r="Y20" s="63"/>
    </row>
    <row r="21" spans="2:25" s="50" customFormat="1" x14ac:dyDescent="0.35">
      <c r="B21" s="6">
        <f t="shared" si="2"/>
        <v>15</v>
      </c>
      <c r="C21" s="58" t="s">
        <v>81</v>
      </c>
      <c r="D21" s="58"/>
      <c r="E21" s="14" t="s">
        <v>56</v>
      </c>
      <c r="F21" s="6"/>
      <c r="G21" s="14"/>
      <c r="H21" s="6" t="s">
        <v>13</v>
      </c>
      <c r="I21" s="14" t="s">
        <v>17</v>
      </c>
      <c r="J21" s="59">
        <v>1</v>
      </c>
      <c r="K21" s="55">
        <v>7622734</v>
      </c>
      <c r="L21" s="6"/>
      <c r="M21" s="60">
        <v>140048</v>
      </c>
      <c r="N21" s="60">
        <f t="shared" ca="1" si="3"/>
        <v>78411</v>
      </c>
      <c r="O21" s="55"/>
      <c r="P21" s="60">
        <f t="shared" ca="1" si="4"/>
        <v>7841193</v>
      </c>
      <c r="Q21" s="60" t="str">
        <f t="shared" si="0"/>
        <v>TER C</v>
      </c>
      <c r="R21" s="61">
        <f ca="1">IF(OR(I21="TK/0",I21="TK/1",I21="K/0"),IF(P21&lt;5400001,0,IF(P21&gt;1400000000,34%,LOOKUP(P21,DATA!$F$9:$F$51,DATA!$I$9:$I$51))),IF(OR('TER TETAP'!I21="TK/2",'TER TETAP'!I21="K/1",'TER TETAP'!I21="TK/3",'TER TETAP'!I21="K/2"),IF('TER TETAP'!P21&lt;6200001,0,IF('TER TETAP'!P21&gt;1405000000,34%,LOOKUP('TER TETAP'!P21,DATA!$L$9:$L$47,DATA!$O$9:$O$47))),IF('TER TETAP'!P21&lt;6600001,0,IF('TER TETAP'!P21&gt;1419000000,34%,LOOKUP('TER TETAP'!P21,DATA!$R$9:$R$48,DATA!$U$9:$U$48)))))</f>
        <v>0.01</v>
      </c>
      <c r="S21" s="65">
        <f t="shared" ca="1" si="1"/>
        <v>78411</v>
      </c>
      <c r="T21" s="62"/>
      <c r="Y21" s="63"/>
    </row>
    <row r="22" spans="2:25" s="50" customFormat="1" x14ac:dyDescent="0.35">
      <c r="B22" s="6">
        <f t="shared" si="2"/>
        <v>16</v>
      </c>
      <c r="C22" s="58" t="s">
        <v>81</v>
      </c>
      <c r="D22" s="58"/>
      <c r="E22" s="14" t="s">
        <v>67</v>
      </c>
      <c r="F22" s="6"/>
      <c r="G22" s="14"/>
      <c r="H22" s="6" t="s">
        <v>13</v>
      </c>
      <c r="I22" s="14" t="s">
        <v>15</v>
      </c>
      <c r="J22" s="59">
        <v>1</v>
      </c>
      <c r="K22" s="55">
        <v>5426138</v>
      </c>
      <c r="L22" s="6"/>
      <c r="M22" s="60">
        <v>128469</v>
      </c>
      <c r="N22" s="60">
        <f t="shared" ca="1" si="3"/>
        <v>0</v>
      </c>
      <c r="O22" s="55"/>
      <c r="P22" s="60">
        <f t="shared" ca="1" si="4"/>
        <v>5554607</v>
      </c>
      <c r="Q22" s="60" t="str">
        <f t="shared" si="0"/>
        <v>TER B</v>
      </c>
      <c r="R22" s="61">
        <f ca="1">IF(OR(I22="TK/0",I22="TK/1",I22="K/0"),IF(P22&lt;5400001,0,IF(P22&gt;1400000000,34%,LOOKUP(P22,DATA!$F$9:$F$51,DATA!$I$9:$I$51))),IF(OR('TER TETAP'!I22="TK/2",'TER TETAP'!I22="K/1",'TER TETAP'!I22="TK/3",'TER TETAP'!I22="K/2"),IF('TER TETAP'!P22&lt;6200001,0,IF('TER TETAP'!P22&gt;1405000000,34%,LOOKUP('TER TETAP'!P22,DATA!$L$9:$L$47,DATA!$O$9:$O$47))),IF('TER TETAP'!P22&lt;6600001,0,IF('TER TETAP'!P22&gt;1419000000,34%,LOOKUP('TER TETAP'!P22,DATA!$R$9:$R$48,DATA!$U$9:$U$48)))))</f>
        <v>0</v>
      </c>
      <c r="S22" s="65">
        <f t="shared" ca="1" si="1"/>
        <v>0</v>
      </c>
      <c r="T22" s="62"/>
      <c r="Y22" s="63"/>
    </row>
    <row r="23" spans="2:25" s="50" customFormat="1" x14ac:dyDescent="0.35">
      <c r="B23" s="6">
        <f t="shared" si="2"/>
        <v>17</v>
      </c>
      <c r="C23" s="58" t="s">
        <v>81</v>
      </c>
      <c r="D23" s="58"/>
      <c r="E23" s="14" t="s">
        <v>75</v>
      </c>
      <c r="F23" s="6"/>
      <c r="G23" s="14"/>
      <c r="H23" s="6" t="s">
        <v>13</v>
      </c>
      <c r="I23" s="14" t="s">
        <v>15</v>
      </c>
      <c r="J23" s="59">
        <v>3</v>
      </c>
      <c r="K23" s="55">
        <v>8150000</v>
      </c>
      <c r="L23" s="6"/>
      <c r="M23" s="60">
        <v>235155</v>
      </c>
      <c r="N23" s="60">
        <f t="shared" ca="1" si="3"/>
        <v>84698</v>
      </c>
      <c r="O23" s="55"/>
      <c r="P23" s="60">
        <f t="shared" ca="1" si="4"/>
        <v>8469853</v>
      </c>
      <c r="Q23" s="60" t="str">
        <f t="shared" si="0"/>
        <v>TER B</v>
      </c>
      <c r="R23" s="61">
        <f ca="1">IF(OR(I23="TK/0",I23="TK/1",I23="K/0"),IF(P23&lt;5400001,0,IF(P23&gt;1400000000,34%,LOOKUP(P23,DATA!$F$9:$F$51,DATA!$I$9:$I$51))),IF(OR('TER TETAP'!I23="TK/2",'TER TETAP'!I23="K/1",'TER TETAP'!I23="TK/3",'TER TETAP'!I23="K/2"),IF('TER TETAP'!P23&lt;6200001,0,IF('TER TETAP'!P23&gt;1405000000,34%,LOOKUP('TER TETAP'!P23,DATA!$L$9:$L$47,DATA!$O$9:$O$47))),IF('TER TETAP'!P23&lt;6600001,0,IF('TER TETAP'!P23&gt;1419000000,34%,LOOKUP('TER TETAP'!P23,DATA!$R$9:$R$48,DATA!$U$9:$U$48)))))</f>
        <v>0.01</v>
      </c>
      <c r="S23" s="65">
        <f t="shared" ca="1" si="1"/>
        <v>84698</v>
      </c>
      <c r="T23" s="62"/>
      <c r="Y23" s="63"/>
    </row>
    <row r="24" spans="2:25" s="50" customFormat="1" x14ac:dyDescent="0.35">
      <c r="B24" s="6">
        <f t="shared" si="2"/>
        <v>18</v>
      </c>
      <c r="C24" s="58" t="s">
        <v>81</v>
      </c>
      <c r="D24" s="58"/>
      <c r="E24" s="14" t="s">
        <v>76</v>
      </c>
      <c r="F24" s="6"/>
      <c r="G24" s="14"/>
      <c r="H24" s="6" t="s">
        <v>13</v>
      </c>
      <c r="I24" s="14" t="s">
        <v>17</v>
      </c>
      <c r="J24" s="59">
        <v>1</v>
      </c>
      <c r="K24" s="55">
        <v>7627369</v>
      </c>
      <c r="L24" s="6"/>
      <c r="M24" s="60">
        <v>193456</v>
      </c>
      <c r="N24" s="60">
        <f t="shared" ca="1" si="3"/>
        <v>78998</v>
      </c>
      <c r="O24" s="55"/>
      <c r="P24" s="60">
        <f t="shared" ca="1" si="4"/>
        <v>7899823</v>
      </c>
      <c r="Q24" s="60" t="str">
        <f t="shared" si="0"/>
        <v>TER C</v>
      </c>
      <c r="R24" s="61">
        <f ca="1">IF(OR(I24="TK/0",I24="TK/1",I24="K/0"),IF(P24&lt;5400001,0,IF(P24&gt;1400000000,34%,LOOKUP(P24,DATA!$F$9:$F$51,DATA!$I$9:$I$51))),IF(OR('TER TETAP'!I24="TK/2",'TER TETAP'!I24="K/1",'TER TETAP'!I24="TK/3",'TER TETAP'!I24="K/2"),IF('TER TETAP'!P24&lt;6200001,0,IF('TER TETAP'!P24&gt;1405000000,34%,LOOKUP('TER TETAP'!P24,DATA!$L$9:$L$47,DATA!$O$9:$O$47))),IF('TER TETAP'!P24&lt;6600001,0,IF('TER TETAP'!P24&gt;1419000000,34%,LOOKUP('TER TETAP'!P24,DATA!$R$9:$R$48,DATA!$U$9:$U$48)))))</f>
        <v>0.01</v>
      </c>
      <c r="S24" s="65">
        <f t="shared" ca="1" si="1"/>
        <v>78998</v>
      </c>
      <c r="T24" s="62"/>
      <c r="Y24" s="63"/>
    </row>
    <row r="25" spans="2:25" s="50" customFormat="1" x14ac:dyDescent="0.35">
      <c r="B25" s="6">
        <f t="shared" si="2"/>
        <v>19</v>
      </c>
      <c r="C25" s="58" t="s">
        <v>81</v>
      </c>
      <c r="D25" s="58"/>
      <c r="E25" s="14" t="s">
        <v>77</v>
      </c>
      <c r="F25" s="6"/>
      <c r="G25" s="14"/>
      <c r="H25" s="6" t="s">
        <v>13</v>
      </c>
      <c r="I25" s="14" t="s">
        <v>14</v>
      </c>
      <c r="J25" s="59">
        <v>6</v>
      </c>
      <c r="K25" s="55">
        <v>4839780</v>
      </c>
      <c r="L25" s="6"/>
      <c r="M25" s="60">
        <v>127045</v>
      </c>
      <c r="N25" s="60">
        <f t="shared" ca="1" si="3"/>
        <v>0</v>
      </c>
      <c r="O25" s="55"/>
      <c r="P25" s="60">
        <f t="shared" ca="1" si="4"/>
        <v>4966825</v>
      </c>
      <c r="Q25" s="60" t="str">
        <f t="shared" si="0"/>
        <v>TER A</v>
      </c>
      <c r="R25" s="61">
        <f ca="1">IF(OR(I25="TK/0",I25="TK/1",I25="K/0"),IF(P25&lt;5400001,0,IF(P25&gt;1400000000,34%,LOOKUP(P25,DATA!$F$9:$F$51,DATA!$I$9:$I$51))),IF(OR('TER TETAP'!I25="TK/2",'TER TETAP'!I25="K/1",'TER TETAP'!I25="TK/3",'TER TETAP'!I25="K/2"),IF('TER TETAP'!P25&lt;6200001,0,IF('TER TETAP'!P25&gt;1405000000,34%,LOOKUP('TER TETAP'!P25,DATA!$L$9:$L$47,DATA!$O$9:$O$47))),IF('TER TETAP'!P25&lt;6600001,0,IF('TER TETAP'!P25&gt;1419000000,34%,LOOKUP('TER TETAP'!P25,DATA!$R$9:$R$48,DATA!$U$9:$U$48)))))</f>
        <v>0</v>
      </c>
      <c r="S25" s="65">
        <f t="shared" ca="1" si="1"/>
        <v>0</v>
      </c>
      <c r="T25" s="62"/>
      <c r="Y25" s="63"/>
    </row>
    <row r="26" spans="2:25" s="50" customFormat="1" x14ac:dyDescent="0.35">
      <c r="B26" s="6">
        <f t="shared" si="2"/>
        <v>20</v>
      </c>
      <c r="C26" s="58" t="s">
        <v>81</v>
      </c>
      <c r="D26" s="58"/>
      <c r="E26" s="14" t="s">
        <v>78</v>
      </c>
      <c r="F26" s="6"/>
      <c r="G26" s="14"/>
      <c r="H26" s="14" t="s">
        <v>13</v>
      </c>
      <c r="I26" s="14" t="s">
        <v>17</v>
      </c>
      <c r="J26" s="59">
        <v>1</v>
      </c>
      <c r="K26" s="55">
        <v>32689000</v>
      </c>
      <c r="L26" s="6"/>
      <c r="M26" s="60">
        <v>637158</v>
      </c>
      <c r="N26" s="60">
        <f t="shared" ca="1" si="3"/>
        <v>5425188</v>
      </c>
      <c r="O26" s="55"/>
      <c r="P26" s="60">
        <f t="shared" ca="1" si="4"/>
        <v>38751346</v>
      </c>
      <c r="Q26" s="60" t="str">
        <f t="shared" si="0"/>
        <v>TER C</v>
      </c>
      <c r="R26" s="61">
        <f ca="1">IF(OR(I26="TK/0",I26="TK/1",I26="K/0"),IF(P26&lt;5400001,0,IF(P26&gt;1400000000,34%,LOOKUP(P26,DATA!$F$9:$F$51,DATA!$I$9:$I$51))),IF(OR('TER TETAP'!I26="TK/2",'TER TETAP'!I26="K/1",'TER TETAP'!I26="TK/3",'TER TETAP'!I26="K/2"),IF('TER TETAP'!P26&lt;6200001,0,IF('TER TETAP'!P26&gt;1405000000,34%,LOOKUP('TER TETAP'!P26,DATA!$L$9:$L$47,DATA!$O$9:$O$47))),IF('TER TETAP'!P26&lt;6600001,0,IF('TER TETAP'!P26&gt;1419000000,34%,LOOKUP('TER TETAP'!P26,DATA!$R$9:$R$48,DATA!$U$9:$U$48)))))</f>
        <v>0.14000000000000001</v>
      </c>
      <c r="S26" s="65">
        <f t="shared" ca="1" si="1"/>
        <v>5425188</v>
      </c>
      <c r="T26" s="62"/>
      <c r="Y26" s="63"/>
    </row>
    <row r="27" spans="2:25" s="50" customFormat="1" x14ac:dyDescent="0.35">
      <c r="B27" s="6">
        <f t="shared" si="2"/>
        <v>21</v>
      </c>
      <c r="C27" s="58" t="s">
        <v>81</v>
      </c>
      <c r="D27" s="58"/>
      <c r="E27" s="14" t="s">
        <v>57</v>
      </c>
      <c r="F27" s="6"/>
      <c r="G27" s="14"/>
      <c r="H27" s="6" t="s">
        <v>13</v>
      </c>
      <c r="I27" s="14" t="s">
        <v>15</v>
      </c>
      <c r="J27" s="59">
        <v>1</v>
      </c>
      <c r="K27" s="55">
        <v>6998540</v>
      </c>
      <c r="L27" s="6"/>
      <c r="M27" s="60">
        <v>162119</v>
      </c>
      <c r="N27" s="60">
        <f t="shared" ca="1" si="3"/>
        <v>54110</v>
      </c>
      <c r="O27" s="55"/>
      <c r="P27" s="60">
        <f t="shared" ca="1" si="4"/>
        <v>7214769</v>
      </c>
      <c r="Q27" s="60" t="str">
        <f t="shared" si="0"/>
        <v>TER B</v>
      </c>
      <c r="R27" s="61">
        <f ca="1">IF(OR(I27="TK/0",I27="TK/1",I27="K/0"),IF(P27&lt;5400001,0,IF(P27&gt;1400000000,34%,LOOKUP(P27,DATA!$F$9:$F$51,DATA!$I$9:$I$51))),IF(OR('TER TETAP'!I27="TK/2",'TER TETAP'!I27="K/1",'TER TETAP'!I27="TK/3",'TER TETAP'!I27="K/2"),IF('TER TETAP'!P27&lt;6200001,0,IF('TER TETAP'!P27&gt;1405000000,34%,LOOKUP('TER TETAP'!P27,DATA!$L$9:$L$47,DATA!$O$9:$O$47))),IF('TER TETAP'!P27&lt;6600001,0,IF('TER TETAP'!P27&gt;1419000000,34%,LOOKUP('TER TETAP'!P27,DATA!$R$9:$R$48,DATA!$U$9:$U$48)))))</f>
        <v>7.4999999999999997E-3</v>
      </c>
      <c r="S27" s="65">
        <f t="shared" ca="1" si="1"/>
        <v>54110</v>
      </c>
      <c r="T27" s="62"/>
      <c r="Y27" s="63"/>
    </row>
    <row r="28" spans="2:25" s="50" customFormat="1" x14ac:dyDescent="0.35">
      <c r="B28" s="6">
        <f t="shared" si="2"/>
        <v>22</v>
      </c>
      <c r="C28" s="58" t="s">
        <v>81</v>
      </c>
      <c r="D28" s="58"/>
      <c r="E28" s="14" t="s">
        <v>58</v>
      </c>
      <c r="F28" s="14"/>
      <c r="G28" s="14"/>
      <c r="H28" s="6" t="s">
        <v>13</v>
      </c>
      <c r="I28" s="14" t="s">
        <v>18</v>
      </c>
      <c r="J28" s="59">
        <v>1</v>
      </c>
      <c r="K28" s="55">
        <v>5708654</v>
      </c>
      <c r="L28" s="6"/>
      <c r="M28" s="60">
        <v>146682</v>
      </c>
      <c r="N28" s="60">
        <f t="shared" ca="1" si="3"/>
        <v>0</v>
      </c>
      <c r="O28" s="55"/>
      <c r="P28" s="60">
        <f t="shared" ca="1" si="4"/>
        <v>5855336</v>
      </c>
      <c r="Q28" s="60" t="str">
        <f t="shared" si="0"/>
        <v>TER B</v>
      </c>
      <c r="R28" s="61">
        <f ca="1">IF(OR(I28="TK/0",I28="TK/1",I28="K/0"),IF(P28&lt;5400001,0,IF(P28&gt;1400000000,34%,LOOKUP(P28,DATA!$F$9:$F$51,DATA!$I$9:$I$51))),IF(OR('TER TETAP'!I28="TK/2",'TER TETAP'!I28="K/1",'TER TETAP'!I28="TK/3",'TER TETAP'!I28="K/2"),IF('TER TETAP'!P28&lt;6200001,0,IF('TER TETAP'!P28&gt;1405000000,34%,LOOKUP('TER TETAP'!P28,DATA!$L$9:$L$47,DATA!$O$9:$O$47))),IF('TER TETAP'!P28&lt;6600001,0,IF('TER TETAP'!P28&gt;1419000000,34%,LOOKUP('TER TETAP'!P28,DATA!$R$9:$R$48,DATA!$U$9:$U$48)))))</f>
        <v>0</v>
      </c>
      <c r="S28" s="65">
        <f t="shared" ca="1" si="1"/>
        <v>0</v>
      </c>
      <c r="T28" s="62"/>
      <c r="Y28" s="63"/>
    </row>
    <row r="29" spans="2:25" s="50" customFormat="1" x14ac:dyDescent="0.35">
      <c r="B29" s="6">
        <f t="shared" si="2"/>
        <v>23</v>
      </c>
      <c r="C29" s="58" t="s">
        <v>81</v>
      </c>
      <c r="D29" s="58"/>
      <c r="E29" s="14" t="s">
        <v>57</v>
      </c>
      <c r="F29" s="6"/>
      <c r="G29" s="14"/>
      <c r="H29" s="6" t="s">
        <v>13</v>
      </c>
      <c r="I29" s="14" t="s">
        <v>18</v>
      </c>
      <c r="J29" s="59">
        <v>1</v>
      </c>
      <c r="K29" s="55">
        <v>16889770</v>
      </c>
      <c r="L29" s="6"/>
      <c r="M29" s="60">
        <v>131778</v>
      </c>
      <c r="N29" s="60">
        <f t="shared" ca="1" si="3"/>
        <v>1281191</v>
      </c>
      <c r="O29" s="55"/>
      <c r="P29" s="60">
        <f t="shared" ca="1" si="4"/>
        <v>18302739</v>
      </c>
      <c r="Q29" s="60" t="str">
        <f t="shared" si="0"/>
        <v>TER B</v>
      </c>
      <c r="R29" s="61">
        <f ca="1">IF(OR(I29="TK/0",I29="TK/1",I29="K/0"),IF(P29&lt;5400001,0,IF(P29&gt;1400000000,34%,LOOKUP(P29,DATA!$F$9:$F$51,DATA!$I$9:$I$51))),IF(OR('TER TETAP'!I29="TK/2",'TER TETAP'!I29="K/1",'TER TETAP'!I29="TK/3",'TER TETAP'!I29="K/2"),IF('TER TETAP'!P29&lt;6200001,0,IF('TER TETAP'!P29&gt;1405000000,34%,LOOKUP('TER TETAP'!P29,DATA!$L$9:$L$47,DATA!$O$9:$O$47))),IF('TER TETAP'!P29&lt;6600001,0,IF('TER TETAP'!P29&gt;1419000000,34%,LOOKUP('TER TETAP'!P29,DATA!$R$9:$R$48,DATA!$U$9:$U$48)))))</f>
        <v>7.0000000000000007E-2</v>
      </c>
      <c r="S29" s="65">
        <f t="shared" ca="1" si="1"/>
        <v>1281191</v>
      </c>
      <c r="T29" s="62"/>
      <c r="Y29" s="63"/>
    </row>
    <row r="30" spans="2:25" s="50" customFormat="1" x14ac:dyDescent="0.35">
      <c r="B30" s="6">
        <f t="shared" si="2"/>
        <v>24</v>
      </c>
      <c r="C30" s="58" t="s">
        <v>81</v>
      </c>
      <c r="D30" s="58"/>
      <c r="E30" s="14" t="s">
        <v>68</v>
      </c>
      <c r="F30" s="6"/>
      <c r="G30" s="15"/>
      <c r="H30" s="6" t="s">
        <v>13</v>
      </c>
      <c r="I30" s="14" t="s">
        <v>17</v>
      </c>
      <c r="J30" s="59">
        <v>1</v>
      </c>
      <c r="K30" s="55">
        <v>8876900</v>
      </c>
      <c r="L30" s="6"/>
      <c r="M30" s="60">
        <v>159367</v>
      </c>
      <c r="N30" s="60">
        <f t="shared" ca="1" si="3"/>
        <v>114383</v>
      </c>
      <c r="O30" s="55"/>
      <c r="P30" s="60">
        <f t="shared" ca="1" si="4"/>
        <v>9150650</v>
      </c>
      <c r="Q30" s="60" t="str">
        <f t="shared" si="0"/>
        <v>TER C</v>
      </c>
      <c r="R30" s="61">
        <f ca="1">IF(OR(I30="TK/0",I30="TK/1",I30="K/0"),IF(P30&lt;5400001,0,IF(P30&gt;1400000000,34%,LOOKUP(P30,DATA!$F$9:$F$51,DATA!$I$9:$I$51))),IF(OR('TER TETAP'!I30="TK/2",'TER TETAP'!I30="K/1",'TER TETAP'!I30="TK/3",'TER TETAP'!I30="K/2"),IF('TER TETAP'!P30&lt;6200001,0,IF('TER TETAP'!P30&gt;1405000000,34%,LOOKUP('TER TETAP'!P30,DATA!$L$9:$L$47,DATA!$O$9:$O$47))),IF('TER TETAP'!P30&lt;6600001,0,IF('TER TETAP'!P30&gt;1419000000,34%,LOOKUP('TER TETAP'!P30,DATA!$R$9:$R$48,DATA!$U$9:$U$48)))))</f>
        <v>1.2500000000000001E-2</v>
      </c>
      <c r="S30" s="65">
        <f t="shared" ca="1" si="1"/>
        <v>114383</v>
      </c>
      <c r="T30" s="62"/>
      <c r="Y30" s="63"/>
    </row>
    <row r="31" spans="2:25" s="50" customFormat="1" x14ac:dyDescent="0.35">
      <c r="B31" s="6">
        <f t="shared" si="2"/>
        <v>25</v>
      </c>
      <c r="C31" s="58" t="s">
        <v>81</v>
      </c>
      <c r="D31" s="58"/>
      <c r="E31" s="14" t="s">
        <v>79</v>
      </c>
      <c r="F31" s="14"/>
      <c r="G31" s="16"/>
      <c r="H31" s="6" t="s">
        <v>13</v>
      </c>
      <c r="I31" s="14" t="s">
        <v>15</v>
      </c>
      <c r="J31" s="59">
        <v>1</v>
      </c>
      <c r="K31" s="55">
        <v>16332500</v>
      </c>
      <c r="L31" s="6"/>
      <c r="M31" s="60">
        <v>134348</v>
      </c>
      <c r="N31" s="60">
        <f t="shared" ca="1" si="3"/>
        <v>1239440</v>
      </c>
      <c r="O31" s="55"/>
      <c r="P31" s="60">
        <f t="shared" ca="1" si="4"/>
        <v>17706288</v>
      </c>
      <c r="Q31" s="60" t="str">
        <f t="shared" si="0"/>
        <v>TER B</v>
      </c>
      <c r="R31" s="61">
        <f ca="1">IF(OR(I31="TK/0",I31="TK/1",I31="K/0"),IF(P31&lt;5400001,0,IF(P31&gt;1400000000,34%,LOOKUP(P31,DATA!$F$9:$F$51,DATA!$I$9:$I$51))),IF(OR('TER TETAP'!I31="TK/2",'TER TETAP'!I31="K/1",'TER TETAP'!I31="TK/3",'TER TETAP'!I31="K/2"),IF('TER TETAP'!P31&lt;6200001,0,IF('TER TETAP'!P31&gt;1405000000,34%,LOOKUP('TER TETAP'!P31,DATA!$L$9:$L$47,DATA!$O$9:$O$47))),IF('TER TETAP'!P31&lt;6600001,0,IF('TER TETAP'!P31&gt;1419000000,34%,LOOKUP('TER TETAP'!P31,DATA!$R$9:$R$48,DATA!$U$9:$U$48)))))</f>
        <v>7.0000000000000007E-2</v>
      </c>
      <c r="S31" s="65">
        <f t="shared" ca="1" si="1"/>
        <v>1239440</v>
      </c>
      <c r="T31" s="62"/>
      <c r="Y31" s="63"/>
    </row>
    <row r="32" spans="2:25" s="50" customFormat="1" x14ac:dyDescent="0.35">
      <c r="B32" s="6">
        <f t="shared" si="2"/>
        <v>26</v>
      </c>
      <c r="C32" s="58" t="s">
        <v>81</v>
      </c>
      <c r="D32" s="58"/>
      <c r="E32" s="14" t="s">
        <v>69</v>
      </c>
      <c r="F32" s="14"/>
      <c r="G32" s="16"/>
      <c r="H32" s="6" t="s">
        <v>13</v>
      </c>
      <c r="I32" s="14" t="s">
        <v>14</v>
      </c>
      <c r="J32" s="59">
        <v>6</v>
      </c>
      <c r="K32" s="55">
        <v>4894850</v>
      </c>
      <c r="L32" s="6"/>
      <c r="M32" s="60">
        <v>127045</v>
      </c>
      <c r="N32" s="60">
        <f t="shared" ca="1" si="3"/>
        <v>0</v>
      </c>
      <c r="O32" s="55"/>
      <c r="P32" s="60">
        <f t="shared" ca="1" si="4"/>
        <v>5021895</v>
      </c>
      <c r="Q32" s="60" t="str">
        <f t="shared" si="0"/>
        <v>TER A</v>
      </c>
      <c r="R32" s="61">
        <f ca="1">IF(OR(I32="TK/0",I32="TK/1",I32="K/0"),IF(P32&lt;5400001,0,IF(P32&gt;1400000000,34%,LOOKUP(P32,DATA!$F$9:$F$51,DATA!$I$9:$I$51))),IF(OR('TER TETAP'!I32="TK/2",'TER TETAP'!I32="K/1",'TER TETAP'!I32="TK/3",'TER TETAP'!I32="K/2"),IF('TER TETAP'!P32&lt;6200001,0,IF('TER TETAP'!P32&gt;1405000000,34%,LOOKUP('TER TETAP'!P32,DATA!$L$9:$L$47,DATA!$O$9:$O$47))),IF('TER TETAP'!P32&lt;6600001,0,IF('TER TETAP'!P32&gt;1419000000,34%,LOOKUP('TER TETAP'!P32,DATA!$R$9:$R$48,DATA!$U$9:$U$48)))))</f>
        <v>0</v>
      </c>
      <c r="S32" s="65">
        <f t="shared" ca="1" si="1"/>
        <v>0</v>
      </c>
      <c r="T32" s="62"/>
      <c r="Y32" s="63"/>
    </row>
    <row r="33" spans="2:25" s="50" customFormat="1" x14ac:dyDescent="0.35">
      <c r="B33" s="6">
        <f t="shared" si="2"/>
        <v>27</v>
      </c>
      <c r="C33" s="58" t="s">
        <v>81</v>
      </c>
      <c r="D33" s="58"/>
      <c r="E33" s="14" t="s">
        <v>70</v>
      </c>
      <c r="F33" s="6"/>
      <c r="G33" s="14"/>
      <c r="H33" s="6" t="s">
        <v>13</v>
      </c>
      <c r="I33" s="14" t="s">
        <v>15</v>
      </c>
      <c r="J33" s="59">
        <v>1</v>
      </c>
      <c r="K33" s="55">
        <v>7170476</v>
      </c>
      <c r="L33" s="6"/>
      <c r="M33" s="60">
        <v>131778</v>
      </c>
      <c r="N33" s="60">
        <f t="shared" ca="1" si="3"/>
        <v>73760</v>
      </c>
      <c r="O33" s="55"/>
      <c r="P33" s="60">
        <f t="shared" ca="1" si="4"/>
        <v>7376014</v>
      </c>
      <c r="Q33" s="60" t="str">
        <f t="shared" si="0"/>
        <v>TER B</v>
      </c>
      <c r="R33" s="61">
        <f ca="1">IF(OR(I33="TK/0",I33="TK/1",I33="K/0"),IF(P33&lt;5400001,0,IF(P33&gt;1400000000,34%,LOOKUP(P33,DATA!$F$9:$F$51,DATA!$I$9:$I$51))),IF(OR('TER TETAP'!I33="TK/2",'TER TETAP'!I33="K/1",'TER TETAP'!I33="TK/3",'TER TETAP'!I33="K/2"),IF('TER TETAP'!P33&lt;6200001,0,IF('TER TETAP'!P33&gt;1405000000,34%,LOOKUP('TER TETAP'!P33,DATA!$L$9:$L$47,DATA!$O$9:$O$47))),IF('TER TETAP'!P33&lt;6600001,0,IF('TER TETAP'!P33&gt;1419000000,34%,LOOKUP('TER TETAP'!P33,DATA!$R$9:$R$48,DATA!$U$9:$U$48)))))</f>
        <v>0.01</v>
      </c>
      <c r="S33" s="65">
        <f t="shared" ca="1" si="1"/>
        <v>73760</v>
      </c>
      <c r="T33" s="62"/>
      <c r="Y33" s="63"/>
    </row>
    <row r="34" spans="2:25" s="50" customFormat="1" x14ac:dyDescent="0.35">
      <c r="B34" s="6">
        <f t="shared" si="2"/>
        <v>28</v>
      </c>
      <c r="C34" s="58" t="s">
        <v>81</v>
      </c>
      <c r="D34" s="58"/>
      <c r="E34" s="14" t="s">
        <v>59</v>
      </c>
      <c r="F34" s="6"/>
      <c r="G34" s="14"/>
      <c r="H34" s="14" t="s">
        <v>13</v>
      </c>
      <c r="I34" s="14" t="s">
        <v>15</v>
      </c>
      <c r="J34" s="59">
        <v>1</v>
      </c>
      <c r="K34" s="55">
        <v>5786400</v>
      </c>
      <c r="L34" s="6"/>
      <c r="M34" s="60">
        <v>153795</v>
      </c>
      <c r="N34" s="60">
        <f t="shared" ca="1" si="3"/>
        <v>0</v>
      </c>
      <c r="O34" s="55"/>
      <c r="P34" s="60">
        <f t="shared" ca="1" si="4"/>
        <v>5940195</v>
      </c>
      <c r="Q34" s="60" t="str">
        <f t="shared" si="0"/>
        <v>TER B</v>
      </c>
      <c r="R34" s="61">
        <f ca="1">IF(OR(I34="TK/0",I34="TK/1",I34="K/0"),IF(P34&lt;5400001,0,IF(P34&gt;1400000000,34%,LOOKUP(P34,DATA!$F$9:$F$51,DATA!$I$9:$I$51))),IF(OR('TER TETAP'!I34="TK/2",'TER TETAP'!I34="K/1",'TER TETAP'!I34="TK/3",'TER TETAP'!I34="K/2"),IF('TER TETAP'!P34&lt;6200001,0,IF('TER TETAP'!P34&gt;1405000000,34%,LOOKUP('TER TETAP'!P34,DATA!$L$9:$L$47,DATA!$O$9:$O$47))),IF('TER TETAP'!P34&lt;6600001,0,IF('TER TETAP'!P34&gt;1419000000,34%,LOOKUP('TER TETAP'!P34,DATA!$R$9:$R$48,DATA!$U$9:$U$48)))))</f>
        <v>0</v>
      </c>
      <c r="S34" s="65">
        <f t="shared" ca="1" si="1"/>
        <v>0</v>
      </c>
      <c r="T34" s="62"/>
      <c r="Y34" s="63"/>
    </row>
    <row r="35" spans="2:25" s="50" customFormat="1" x14ac:dyDescent="0.35">
      <c r="B35" s="6">
        <f t="shared" si="2"/>
        <v>29</v>
      </c>
      <c r="C35" s="58" t="s">
        <v>81</v>
      </c>
      <c r="D35" s="58"/>
      <c r="E35" s="14" t="s">
        <v>71</v>
      </c>
      <c r="F35" s="14"/>
      <c r="G35" s="6"/>
      <c r="H35" s="14" t="s">
        <v>13</v>
      </c>
      <c r="I35" s="14" t="s">
        <v>15</v>
      </c>
      <c r="J35" s="59">
        <v>1</v>
      </c>
      <c r="K35" s="55">
        <v>51867500</v>
      </c>
      <c r="L35" s="6"/>
      <c r="M35" s="60">
        <v>934045</v>
      </c>
      <c r="N35" s="60">
        <f t="shared" ca="1" si="3"/>
        <v>14035853</v>
      </c>
      <c r="O35" s="55"/>
      <c r="P35" s="60">
        <f t="shared" ca="1" si="4"/>
        <v>66837398</v>
      </c>
      <c r="Q35" s="60" t="str">
        <f t="shared" si="0"/>
        <v>TER B</v>
      </c>
      <c r="R35" s="61">
        <f ca="1">IF(OR(I35="TK/0",I35="TK/1",I35="K/0"),IF(P35&lt;5400001,0,IF(P35&gt;1400000000,34%,LOOKUP(P35,DATA!$F$9:$F$51,DATA!$I$9:$I$51))),IF(OR('TER TETAP'!I35="TK/2",'TER TETAP'!I35="K/1",'TER TETAP'!I35="TK/3",'TER TETAP'!I35="K/2"),IF('TER TETAP'!P35&lt;6200001,0,IF('TER TETAP'!P35&gt;1405000000,34%,LOOKUP('TER TETAP'!P35,DATA!$L$9:$L$47,DATA!$O$9:$O$47))),IF('TER TETAP'!P35&lt;6600001,0,IF('TER TETAP'!P35&gt;1419000000,34%,LOOKUP('TER TETAP'!P35,DATA!$R$9:$R$48,DATA!$U$9:$U$48)))))</f>
        <v>0.21</v>
      </c>
      <c r="S35" s="65">
        <f t="shared" ca="1" si="1"/>
        <v>14035853</v>
      </c>
      <c r="T35" s="62"/>
      <c r="Y35" s="63"/>
    </row>
    <row r="36" spans="2:25" s="50" customFormat="1" x14ac:dyDescent="0.35">
      <c r="B36" s="6">
        <f t="shared" si="2"/>
        <v>30</v>
      </c>
      <c r="C36" s="58" t="s">
        <v>81</v>
      </c>
      <c r="D36" s="58"/>
      <c r="E36" s="14" t="s">
        <v>53</v>
      </c>
      <c r="F36" s="14"/>
      <c r="G36" s="14"/>
      <c r="H36" s="6" t="s">
        <v>36</v>
      </c>
      <c r="I36" s="14" t="s">
        <v>14</v>
      </c>
      <c r="J36" s="59">
        <v>1</v>
      </c>
      <c r="K36" s="55">
        <v>5606800</v>
      </c>
      <c r="L36" s="6"/>
      <c r="M36" s="60">
        <v>146682</v>
      </c>
      <c r="N36" s="60">
        <f t="shared" ca="1" si="3"/>
        <v>28911</v>
      </c>
      <c r="O36" s="55"/>
      <c r="P36" s="60">
        <f t="shared" ca="1" si="4"/>
        <v>5782393</v>
      </c>
      <c r="Q36" s="60" t="str">
        <f t="shared" si="0"/>
        <v>TER A</v>
      </c>
      <c r="R36" s="61">
        <f ca="1">IF(OR(I36="TK/0",I36="TK/1",I36="K/0"),IF(P36&lt;5400001,0,IF(P36&gt;1400000000,34%,LOOKUP(P36,DATA!$F$9:$F$51,DATA!$I$9:$I$51))),IF(OR('TER TETAP'!I36="TK/2",'TER TETAP'!I36="K/1",'TER TETAP'!I36="TK/3",'TER TETAP'!I36="K/2"),IF('TER TETAP'!P36&lt;6200001,0,IF('TER TETAP'!P36&gt;1405000000,34%,LOOKUP('TER TETAP'!P36,DATA!$L$9:$L$47,DATA!$O$9:$O$47))),IF('TER TETAP'!P36&lt;6600001,0,IF('TER TETAP'!P36&gt;1419000000,34%,LOOKUP('TER TETAP'!P36,DATA!$R$9:$R$48,DATA!$U$9:$U$48)))))</f>
        <v>5.0000000000000001E-3</v>
      </c>
      <c r="S36" s="65">
        <f t="shared" ca="1" si="1"/>
        <v>28911</v>
      </c>
      <c r="T36" s="62"/>
      <c r="Y36" s="63"/>
    </row>
    <row r="37" spans="2:25" s="50" customFormat="1" x14ac:dyDescent="0.35">
      <c r="B37" s="6">
        <f t="shared" si="2"/>
        <v>31</v>
      </c>
      <c r="C37" s="58" t="s">
        <v>81</v>
      </c>
      <c r="D37" s="58"/>
      <c r="E37" s="14" t="s">
        <v>72</v>
      </c>
      <c r="F37" s="14"/>
      <c r="G37" s="14"/>
      <c r="H37" s="6" t="s">
        <v>13</v>
      </c>
      <c r="I37" s="14" t="s">
        <v>15</v>
      </c>
      <c r="J37" s="59">
        <v>1</v>
      </c>
      <c r="K37" s="55">
        <v>6588969</v>
      </c>
      <c r="L37" s="6"/>
      <c r="M37" s="60">
        <v>194450</v>
      </c>
      <c r="N37" s="60">
        <f t="shared" ca="1" si="3"/>
        <v>34087</v>
      </c>
      <c r="O37" s="55"/>
      <c r="P37" s="60">
        <f t="shared" ca="1" si="4"/>
        <v>6817506</v>
      </c>
      <c r="Q37" s="60" t="str">
        <f t="shared" si="0"/>
        <v>TER B</v>
      </c>
      <c r="R37" s="61">
        <f ca="1">IF(OR(I37="TK/0",I37="TK/1",I37="K/0"),IF(P37&lt;5400001,0,IF(P37&gt;1400000000,34%,LOOKUP(P37,DATA!$F$9:$F$51,DATA!$I$9:$I$51))),IF(OR('TER TETAP'!I37="TK/2",'TER TETAP'!I37="K/1",'TER TETAP'!I37="TK/3",'TER TETAP'!I37="K/2"),IF('TER TETAP'!P37&lt;6200001,0,IF('TER TETAP'!P37&gt;1405000000,34%,LOOKUP('TER TETAP'!P37,DATA!$L$9:$L$47,DATA!$O$9:$O$47))),IF('TER TETAP'!P37&lt;6600001,0,IF('TER TETAP'!P37&gt;1419000000,34%,LOOKUP('TER TETAP'!P37,DATA!$R$9:$R$48,DATA!$U$9:$U$48)))))</f>
        <v>5.0000000000000001E-3</v>
      </c>
      <c r="S37" s="65">
        <f t="shared" ca="1" si="1"/>
        <v>34087</v>
      </c>
      <c r="T37" s="62"/>
      <c r="Y37" s="63"/>
    </row>
    <row r="38" spans="2:25" s="50" customFormat="1" x14ac:dyDescent="0.35">
      <c r="B38" s="6">
        <f t="shared" si="2"/>
        <v>32</v>
      </c>
      <c r="C38" s="58" t="s">
        <v>81</v>
      </c>
      <c r="D38" s="58"/>
      <c r="E38" s="14" t="s">
        <v>59</v>
      </c>
      <c r="F38" s="6"/>
      <c r="G38" s="14"/>
      <c r="H38" s="6" t="s">
        <v>13</v>
      </c>
      <c r="I38" s="14" t="s">
        <v>14</v>
      </c>
      <c r="J38" s="59">
        <v>6</v>
      </c>
      <c r="K38" s="55">
        <v>4839780</v>
      </c>
      <c r="L38" s="6"/>
      <c r="M38" s="60">
        <v>127045</v>
      </c>
      <c r="N38" s="60">
        <f t="shared" ca="1" si="3"/>
        <v>0</v>
      </c>
      <c r="O38" s="55"/>
      <c r="P38" s="60">
        <f t="shared" ca="1" si="4"/>
        <v>4966825</v>
      </c>
      <c r="Q38" s="60" t="str">
        <f t="shared" si="0"/>
        <v>TER A</v>
      </c>
      <c r="R38" s="61">
        <f ca="1">IF(OR(I38="TK/0",I38="TK/1",I38="K/0"),IF(P38&lt;5400001,0,IF(P38&gt;1400000000,34%,LOOKUP(P38,DATA!$F$9:$F$51,DATA!$I$9:$I$51))),IF(OR('TER TETAP'!I38="TK/2",'TER TETAP'!I38="K/1",'TER TETAP'!I38="TK/3",'TER TETAP'!I38="K/2"),IF('TER TETAP'!P38&lt;6200001,0,IF('TER TETAP'!P38&gt;1405000000,34%,LOOKUP('TER TETAP'!P38,DATA!$L$9:$L$47,DATA!$O$9:$O$47))),IF('TER TETAP'!P38&lt;6600001,0,IF('TER TETAP'!P38&gt;1419000000,34%,LOOKUP('TER TETAP'!P38,DATA!$R$9:$R$48,DATA!$U$9:$U$48)))))</f>
        <v>0</v>
      </c>
      <c r="S38" s="65">
        <f t="shared" ca="1" si="1"/>
        <v>0</v>
      </c>
      <c r="T38" s="62"/>
      <c r="Y38" s="63"/>
    </row>
    <row r="39" spans="2:25" s="50" customFormat="1" x14ac:dyDescent="0.35">
      <c r="B39" s="6">
        <f t="shared" si="2"/>
        <v>33</v>
      </c>
      <c r="C39" s="58" t="s">
        <v>82</v>
      </c>
      <c r="D39" s="58"/>
      <c r="E39" s="14" t="s">
        <v>73</v>
      </c>
      <c r="F39" s="14"/>
      <c r="G39" s="16"/>
      <c r="H39" s="6" t="s">
        <v>13</v>
      </c>
      <c r="I39" s="14" t="s">
        <v>14</v>
      </c>
      <c r="J39" s="59">
        <v>6</v>
      </c>
      <c r="K39" s="55">
        <v>4839780</v>
      </c>
      <c r="L39" s="6"/>
      <c r="M39" s="60">
        <v>127045</v>
      </c>
      <c r="N39" s="60">
        <f t="shared" ca="1" si="3"/>
        <v>0</v>
      </c>
      <c r="O39" s="55"/>
      <c r="P39" s="60">
        <f t="shared" ca="1" si="4"/>
        <v>4966825</v>
      </c>
      <c r="Q39" s="60" t="str">
        <f t="shared" si="0"/>
        <v>TER A</v>
      </c>
      <c r="R39" s="61">
        <f ca="1">IF(OR(I39="TK/0",I39="TK/1",I39="K/0"),IF(P39&lt;5400001,0,IF(P39&gt;1400000000,34%,LOOKUP(P39,DATA!$F$9:$F$51,DATA!$I$9:$I$51))),IF(OR('TER TETAP'!I39="TK/2",'TER TETAP'!I39="K/1",'TER TETAP'!I39="TK/3",'TER TETAP'!I39="K/2"),IF('TER TETAP'!P39&lt;6200001,0,IF('TER TETAP'!P39&gt;1405000000,34%,LOOKUP('TER TETAP'!P39,DATA!$L$9:$L$47,DATA!$O$9:$O$47))),IF('TER TETAP'!P39&lt;6600001,0,IF('TER TETAP'!P39&gt;1419000000,34%,LOOKUP('TER TETAP'!P39,DATA!$R$9:$R$48,DATA!$U$9:$U$48)))))</f>
        <v>0</v>
      </c>
      <c r="S39" s="65">
        <f t="shared" ca="1" si="1"/>
        <v>0</v>
      </c>
      <c r="T39" s="62"/>
      <c r="Y39" s="63"/>
    </row>
    <row r="40" spans="2:25" s="50" customFormat="1" x14ac:dyDescent="0.35">
      <c r="B40" s="6">
        <f t="shared" si="2"/>
        <v>34</v>
      </c>
      <c r="C40" s="58" t="s">
        <v>81</v>
      </c>
      <c r="D40" s="58"/>
      <c r="E40" s="14" t="s">
        <v>71</v>
      </c>
      <c r="F40" s="6"/>
      <c r="G40" s="6"/>
      <c r="H40" s="6" t="s">
        <v>13</v>
      </c>
      <c r="I40" s="14" t="s">
        <v>14</v>
      </c>
      <c r="J40" s="59">
        <v>1</v>
      </c>
      <c r="K40" s="55">
        <v>5606800</v>
      </c>
      <c r="L40" s="6"/>
      <c r="M40" s="60">
        <v>146682</v>
      </c>
      <c r="N40" s="60">
        <f t="shared" ca="1" si="3"/>
        <v>28911</v>
      </c>
      <c r="O40" s="55"/>
      <c r="P40" s="60">
        <f t="shared" ca="1" si="4"/>
        <v>5782393</v>
      </c>
      <c r="Q40" s="60" t="str">
        <f t="shared" si="0"/>
        <v>TER A</v>
      </c>
      <c r="R40" s="61">
        <f ca="1">IF(OR(I40="TK/0",I40="TK/1",I40="K/0"),IF(P40&lt;5400001,0,IF(P40&gt;1400000000,34%,LOOKUP(P40,DATA!$F$9:$F$51,DATA!$I$9:$I$51))),IF(OR('TER TETAP'!I40="TK/2",'TER TETAP'!I40="K/1",'TER TETAP'!I40="TK/3",'TER TETAP'!I40="K/2"),IF('TER TETAP'!P40&lt;6200001,0,IF('TER TETAP'!P40&gt;1405000000,34%,LOOKUP('TER TETAP'!P40,DATA!$L$9:$L$47,DATA!$O$9:$O$47))),IF('TER TETAP'!P40&lt;6600001,0,IF('TER TETAP'!P40&gt;1419000000,34%,LOOKUP('TER TETAP'!P40,DATA!$R$9:$R$48,DATA!$U$9:$U$48)))))</f>
        <v>5.0000000000000001E-3</v>
      </c>
      <c r="S40" s="65">
        <f t="shared" ca="1" si="1"/>
        <v>28911</v>
      </c>
      <c r="T40" s="62"/>
      <c r="Y40" s="63"/>
    </row>
    <row r="41" spans="2:25" s="50" customFormat="1" x14ac:dyDescent="0.35">
      <c r="B41" s="6">
        <f t="shared" si="2"/>
        <v>35</v>
      </c>
      <c r="C41" s="58" t="s">
        <v>81</v>
      </c>
      <c r="D41" s="58"/>
      <c r="E41" s="14" t="s">
        <v>60</v>
      </c>
      <c r="F41" s="6"/>
      <c r="G41" s="6"/>
      <c r="H41" s="6" t="s">
        <v>13</v>
      </c>
      <c r="I41" s="14" t="s">
        <v>15</v>
      </c>
      <c r="J41" s="59">
        <v>1</v>
      </c>
      <c r="K41" s="55">
        <v>7750500</v>
      </c>
      <c r="L41" s="6"/>
      <c r="M41" s="60">
        <v>198930</v>
      </c>
      <c r="N41" s="60">
        <f t="shared" ca="1" si="3"/>
        <v>80297</v>
      </c>
      <c r="O41" s="55"/>
      <c r="P41" s="60">
        <f t="shared" ca="1" si="4"/>
        <v>8029727</v>
      </c>
      <c r="Q41" s="60" t="str">
        <f t="shared" si="0"/>
        <v>TER B</v>
      </c>
      <c r="R41" s="61">
        <f ca="1">IF(OR(I41="TK/0",I41="TK/1",I41="K/0"),IF(P41&lt;5400001,0,IF(P41&gt;1400000000,34%,LOOKUP(P41,DATA!$F$9:$F$51,DATA!$I$9:$I$51))),IF(OR('TER TETAP'!I41="TK/2",'TER TETAP'!I41="K/1",'TER TETAP'!I41="TK/3",'TER TETAP'!I41="K/2"),IF('TER TETAP'!P41&lt;6200001,0,IF('TER TETAP'!P41&gt;1405000000,34%,LOOKUP('TER TETAP'!P41,DATA!$L$9:$L$47,DATA!$O$9:$O$47))),IF('TER TETAP'!P41&lt;6600001,0,IF('TER TETAP'!P41&gt;1419000000,34%,LOOKUP('TER TETAP'!P41,DATA!$R$9:$R$48,DATA!$U$9:$U$48)))))</f>
        <v>0.01</v>
      </c>
      <c r="S41" s="65">
        <f t="shared" ca="1" si="1"/>
        <v>80297</v>
      </c>
      <c r="T41" s="62"/>
      <c r="Y41" s="63"/>
    </row>
    <row r="42" spans="2:25" x14ac:dyDescent="0.35">
      <c r="B42" s="74" t="s">
        <v>19</v>
      </c>
      <c r="C42" s="74"/>
      <c r="D42" s="74"/>
      <c r="E42" s="74"/>
      <c r="F42" s="74"/>
      <c r="G42" s="74"/>
      <c r="H42" s="74"/>
      <c r="I42" s="74"/>
      <c r="J42" s="74"/>
      <c r="K42" s="57">
        <f t="shared" ref="K42:P42" si="5">SUM(K7:K41)</f>
        <v>414509969</v>
      </c>
      <c r="L42" s="7">
        <f t="shared" si="5"/>
        <v>0</v>
      </c>
      <c r="M42" s="56">
        <f t="shared" si="5"/>
        <v>8194236</v>
      </c>
      <c r="N42" s="7">
        <f t="shared" ca="1" si="5"/>
        <v>45553438</v>
      </c>
      <c r="O42" s="7">
        <f t="shared" si="5"/>
        <v>0</v>
      </c>
      <c r="P42" s="7">
        <f t="shared" ca="1" si="5"/>
        <v>468257643</v>
      </c>
      <c r="Q42" s="53"/>
      <c r="R42" s="53"/>
      <c r="S42" s="7">
        <f ca="1">SUM(S7:S41)</f>
        <v>45553438</v>
      </c>
      <c r="T42" s="54"/>
    </row>
  </sheetData>
  <mergeCells count="16">
    <mergeCell ref="B42:J42"/>
    <mergeCell ref="E5:E6"/>
    <mergeCell ref="B2:S2"/>
    <mergeCell ref="B3:S3"/>
    <mergeCell ref="B5:B6"/>
    <mergeCell ref="C5:C6"/>
    <mergeCell ref="D5:D6"/>
    <mergeCell ref="F5:F6"/>
    <mergeCell ref="G5:G6"/>
    <mergeCell ref="H5:H6"/>
    <mergeCell ref="I5:I6"/>
    <mergeCell ref="J5:J6"/>
    <mergeCell ref="K5:N5"/>
    <mergeCell ref="P5:P6"/>
    <mergeCell ref="Q5:R5"/>
    <mergeCell ref="S5:S6"/>
  </mergeCells>
  <dataValidations count="3">
    <dataValidation type="list" showInputMessage="1" showErrorMessage="1" errorTitle="Stop!!" error="Silahkan pilih periode penghasilan dalam setahun_x000a_" sqref="J7:J41" xr:uid="{74E6CAAD-AB16-491B-90DB-90E65D6F0D69}">
      <formula1>"1,2,3,4,5,6,7,8,9,10,11,12"</formula1>
    </dataValidation>
    <dataValidation type="list" allowBlank="1" showInputMessage="1" showErrorMessage="1" sqref="H7:H41" xr:uid="{3F5A307B-D840-4D98-B774-81B9194EF5DC}">
      <formula1>Kelamin</formula1>
    </dataValidation>
    <dataValidation type="list" allowBlank="1" showInputMessage="1" showErrorMessage="1" sqref="I7:I41" xr:uid="{154A5A38-9A20-4BB3-B601-81D48259DACE}">
      <formula1>PTKP</formula1>
    </dataValidation>
  </dataValidations>
  <pageMargins left="0.7" right="0.7" top="0.75" bottom="0.75" header="0.3" footer="0.3"/>
  <pageSetup paperSize="9" scale="6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DATA</vt:lpstr>
      <vt:lpstr>TER TETAP</vt:lpstr>
      <vt:lpstr>JENISTER</vt:lpstr>
      <vt:lpstr>'TER TETAP'!Print_Area</vt:lpstr>
      <vt:lpstr>PTKP</vt:lpstr>
      <vt:lpstr>PTKP2</vt:lpstr>
      <vt:lpstr>STATUS</vt:lpstr>
      <vt:lpstr>TER</vt:lpstr>
      <vt:lpstr>TERR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PENGGAJIAN</dc:creator>
  <cp:lastModifiedBy>Nurul Diniyah Sagita</cp:lastModifiedBy>
  <cp:lastPrinted>2024-02-07T02:31:48Z</cp:lastPrinted>
  <dcterms:created xsi:type="dcterms:W3CDTF">2022-04-05T03:17:33Z</dcterms:created>
  <dcterms:modified xsi:type="dcterms:W3CDTF">2024-06-18T13:18:40Z</dcterms:modified>
</cp:coreProperties>
</file>